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54" activeTab="0"/>
  </bookViews>
  <sheets>
    <sheet name="Главная" sheetId="1" r:id="rId1"/>
    <sheet name="Corian_листы и мойки" sheetId="2" r:id="rId2"/>
    <sheet name="Corian_ванны и поддоны" sheetId="3" r:id="rId3"/>
    <sheet name="Montelli_листы и мойки" sheetId="4" r:id="rId4"/>
    <sheet name="мойки в декорах камня Montelli" sheetId="5" r:id="rId5"/>
    <sheet name="3D панели_распродажа" sheetId="6" r:id="rId6"/>
    <sheet name="Клей для Corian" sheetId="7" r:id="rId7"/>
    <sheet name="Клей для Montelli Ultra" sheetId="8" r:id="rId8"/>
    <sheet name="Клей для Montelli Basic" sheetId="9" r:id="rId9"/>
    <sheet name="Контакты" sheetId="10" r:id="rId10"/>
  </sheets>
  <externalReferences>
    <externalReference r:id="rId13"/>
  </externalReferences>
  <definedNames>
    <definedName name="_xlnm.Print_Area" localSheetId="5">'3D панели_распродажа'!$A$1:$G$17</definedName>
    <definedName name="_xlnm.Print_Area" localSheetId="1">'Corian_листы и мойки'!$A$1:$H$67</definedName>
    <definedName name="_xlnm.Print_Area" localSheetId="3">'Montelli_листы и мойки'!$A$1:$H$46</definedName>
    <definedName name="_xlnm.Print_Area" localSheetId="0">'Главная'!$A$1:$B$14</definedName>
    <definedName name="_xlnm.Print_Area" localSheetId="9">'Контакты'!$A$1:$D$37</definedName>
    <definedName name="_xlnm.Print_Area" localSheetId="4">'мойки в декорах камня Montelli'!$A$1:$H$19</definedName>
  </definedNames>
  <calcPr fullCalcOnLoad="1" refMode="R1C1"/>
</workbook>
</file>

<file path=xl/sharedStrings.xml><?xml version="1.0" encoding="utf-8"?>
<sst xmlns="http://schemas.openxmlformats.org/spreadsheetml/2006/main" count="1010" uniqueCount="483">
  <si>
    <t>СОДЕРЖАНИЕ</t>
  </si>
  <si>
    <t>клей для акрилового камня</t>
  </si>
  <si>
    <t>Размеры</t>
  </si>
  <si>
    <t>Группа</t>
  </si>
  <si>
    <t>Цена</t>
  </si>
  <si>
    <t>на главную</t>
  </si>
  <si>
    <t>Толщина:</t>
  </si>
  <si>
    <t>Ширина:</t>
  </si>
  <si>
    <t>Длина:</t>
  </si>
  <si>
    <r>
      <t>м</t>
    </r>
    <r>
      <rPr>
        <b/>
        <sz val="11"/>
        <color indexed="18"/>
        <rFont val="Arial Cyr"/>
        <family val="2"/>
      </rPr>
      <t>²</t>
    </r>
    <r>
      <rPr>
        <b/>
        <i/>
        <sz val="11"/>
        <color indexed="18"/>
        <rFont val="Arial"/>
        <family val="2"/>
      </rPr>
      <t xml:space="preserve"> в листе</t>
    </r>
  </si>
  <si>
    <t>1 лист</t>
  </si>
  <si>
    <t>м.кв</t>
  </si>
  <si>
    <t>12 mm</t>
  </si>
  <si>
    <t>760 mm</t>
  </si>
  <si>
    <t>3658 mm</t>
  </si>
  <si>
    <t xml:space="preserve">    Группа</t>
  </si>
  <si>
    <t>6 mm</t>
  </si>
  <si>
    <t>2490 mm</t>
  </si>
  <si>
    <t>4mm</t>
  </si>
  <si>
    <t>930mm</t>
  </si>
  <si>
    <t>2490mm</t>
  </si>
  <si>
    <t>Сопутствующий материал</t>
  </si>
  <si>
    <t>Смотрите виды и характеристики сопутствующих материалов на сайте:</t>
  </si>
  <si>
    <r>
      <t xml:space="preserve">Клей CORIAN </t>
    </r>
    <r>
      <rPr>
        <sz val="9"/>
        <color indexed="8"/>
        <rFont val="Arial Cyr"/>
        <family val="2"/>
      </rPr>
      <t>(50ml)</t>
    </r>
  </si>
  <si>
    <r>
      <t xml:space="preserve">Пистолет для нанесения клея </t>
    </r>
    <r>
      <rPr>
        <sz val="9"/>
        <color indexed="8"/>
        <rFont val="Arial Cyr"/>
        <family val="2"/>
      </rPr>
      <t>(50ml)</t>
    </r>
  </si>
  <si>
    <t>Насадка для смешивания клея</t>
  </si>
  <si>
    <t>Город</t>
  </si>
  <si>
    <t>Адрес</t>
  </si>
  <si>
    <t>Телефоны</t>
  </si>
  <si>
    <t>Карта</t>
  </si>
  <si>
    <t>Киев</t>
  </si>
  <si>
    <t>Карта проезда</t>
  </si>
  <si>
    <t>Винница</t>
  </si>
  <si>
    <t>ул. Пирогова, 131 А</t>
  </si>
  <si>
    <t>Днепропетровск</t>
  </si>
  <si>
    <t>Запорожье</t>
  </si>
  <si>
    <t>ул. Трегубенко, 2</t>
  </si>
  <si>
    <t>Ивано-Франковск</t>
  </si>
  <si>
    <t>ул. Крайковского, 1-Б, оф.104</t>
  </si>
  <si>
    <t>ул. Маланюка, 21-А</t>
  </si>
  <si>
    <t>Луцк</t>
  </si>
  <si>
    <t>Львов</t>
  </si>
  <si>
    <t>Полтава</t>
  </si>
  <si>
    <t>ул. Половка, 70</t>
  </si>
  <si>
    <t>Одесса</t>
  </si>
  <si>
    <t>ул. Комитетская, 14-А, оф.1</t>
  </si>
  <si>
    <t>Ровно</t>
  </si>
  <si>
    <t>ул. Белая, 83</t>
  </si>
  <si>
    <t>Харьков</t>
  </si>
  <si>
    <t>Херсон</t>
  </si>
  <si>
    <t>Хмельницкий</t>
  </si>
  <si>
    <t>ул. Водопроводная, 42/1</t>
  </si>
  <si>
    <t>Черкассы</t>
  </si>
  <si>
    <t>Акриловый камень DuPont</t>
  </si>
  <si>
    <t>Акриловый камень. Производитель DuPont</t>
  </si>
  <si>
    <t>Модель</t>
  </si>
  <si>
    <t>Цена, шт.</t>
  </si>
  <si>
    <t>Ценовая группа</t>
  </si>
  <si>
    <t>Смотрите виды и характеристики акрилового камня Corian® на сайте:</t>
  </si>
  <si>
    <t>Мойки DuPont™ Corian®</t>
  </si>
  <si>
    <t>посмотреть модели моек с размерами на сайте</t>
  </si>
  <si>
    <t>мойки производятся в декорах:</t>
  </si>
  <si>
    <t>Bone,   Cameo White,   Glasier White,   Vanilla</t>
  </si>
  <si>
    <t>Посмотреть  акции  на  Corian®!</t>
  </si>
  <si>
    <t>Смотрите виды и характеристики акрилового камня Montelli® на сайте:</t>
  </si>
  <si>
    <t>Мойки DuPont™ Montelli®</t>
  </si>
  <si>
    <r>
      <t>мойки производятся в декоре:</t>
    </r>
    <r>
      <rPr>
        <sz val="10"/>
        <color indexed="18"/>
        <rFont val="Arial Cyr"/>
        <family val="0"/>
      </rPr>
      <t xml:space="preserve"> 701</t>
    </r>
  </si>
  <si>
    <t>посмотреть декоры на сайте</t>
  </si>
  <si>
    <t>акриловый камень и мойки Corian</t>
  </si>
  <si>
    <t>акриловый камень и мойки Montelli</t>
  </si>
  <si>
    <t>Glacier White</t>
  </si>
  <si>
    <t>курс</t>
  </si>
  <si>
    <r>
      <t xml:space="preserve">Цены указаны в </t>
    </r>
    <r>
      <rPr>
        <b/>
        <sz val="10"/>
        <color indexed="63"/>
        <rFont val="Arial"/>
        <family val="2"/>
      </rPr>
      <t>ГРИВНАХ</t>
    </r>
    <r>
      <rPr>
        <sz val="10"/>
        <color indexed="63"/>
        <rFont val="Arial"/>
        <family val="2"/>
      </rPr>
      <t xml:space="preserve"> с НДС</t>
    </r>
  </si>
  <si>
    <t>*</t>
  </si>
  <si>
    <t>модели доступные также в декоре Design White</t>
  </si>
  <si>
    <t>**</t>
  </si>
  <si>
    <t>модели производятся только в декоре Glacier White</t>
  </si>
  <si>
    <t>965*</t>
  </si>
  <si>
    <t>966*</t>
  </si>
  <si>
    <t>967*</t>
  </si>
  <si>
    <t>969*</t>
  </si>
  <si>
    <t>970*</t>
  </si>
  <si>
    <t>Цена в грн с НДС</t>
  </si>
  <si>
    <r>
      <t xml:space="preserve">Ultra </t>
    </r>
    <r>
      <rPr>
        <sz val="11"/>
        <color indexed="8"/>
        <rFont val="Arial Cyr"/>
        <family val="2"/>
      </rPr>
      <t>A</t>
    </r>
  </si>
  <si>
    <r>
      <t xml:space="preserve">Ultra </t>
    </r>
    <r>
      <rPr>
        <sz val="11"/>
        <color indexed="8"/>
        <rFont val="Arial Cyr"/>
        <family val="0"/>
      </rPr>
      <t>B</t>
    </r>
  </si>
  <si>
    <r>
      <t xml:space="preserve">Ultra </t>
    </r>
    <r>
      <rPr>
        <sz val="11"/>
        <color indexed="8"/>
        <rFont val="Arial Cyr"/>
        <family val="2"/>
      </rPr>
      <t>C</t>
    </r>
  </si>
  <si>
    <r>
      <t xml:space="preserve">Ultra </t>
    </r>
    <r>
      <rPr>
        <sz val="11"/>
        <color indexed="8"/>
        <rFont val="Arial Cyr"/>
        <family val="0"/>
      </rPr>
      <t>D</t>
    </r>
  </si>
  <si>
    <r>
      <t xml:space="preserve">Basic </t>
    </r>
    <r>
      <rPr>
        <sz val="11"/>
        <color indexed="8"/>
        <rFont val="Arial Cyr"/>
        <family val="2"/>
      </rPr>
      <t>C</t>
    </r>
  </si>
  <si>
    <t>мойки Montelli® в декорах камня Montelli ULTRA</t>
  </si>
  <si>
    <t>посмотреть модели моек на сайте</t>
  </si>
  <si>
    <t>модель мойки</t>
  </si>
  <si>
    <t xml:space="preserve">чертеж </t>
  </si>
  <si>
    <t>стоимость мойки</t>
  </si>
  <si>
    <t>в декорах ценовой группы А, В</t>
  </si>
  <si>
    <t>в декорах ценовой группы С</t>
  </si>
  <si>
    <t>декоры группы А, В</t>
  </si>
  <si>
    <t>декоры группы С</t>
  </si>
  <si>
    <r>
      <t>701 Grinish White</t>
    </r>
    <r>
      <rPr>
        <sz val="10"/>
        <color indexed="18"/>
        <rFont val="Arial Cyr"/>
        <family val="0"/>
      </rPr>
      <t xml:space="preserve">,   702,   741,   742,   744,   </t>
    </r>
    <r>
      <rPr>
        <i/>
        <sz val="10"/>
        <color indexed="18"/>
        <rFont val="Arial Cyr"/>
        <family val="0"/>
      </rPr>
      <t>748 Sorrento</t>
    </r>
    <r>
      <rPr>
        <sz val="10"/>
        <color indexed="18"/>
        <rFont val="Arial Cyr"/>
        <family val="0"/>
      </rPr>
      <t xml:space="preserve">,                  </t>
    </r>
    <r>
      <rPr>
        <i/>
        <sz val="10"/>
        <color indexed="18"/>
        <rFont val="Arial Cyr"/>
        <family val="0"/>
      </rPr>
      <t>749 Sanremo,   772 Taormina</t>
    </r>
    <r>
      <rPr>
        <sz val="10"/>
        <color indexed="18"/>
        <rFont val="Arial Cyr"/>
        <family val="0"/>
      </rPr>
      <t xml:space="preserve">,   </t>
    </r>
    <r>
      <rPr>
        <i/>
        <sz val="10"/>
        <color indexed="18"/>
        <rFont val="Arial Cyr"/>
        <family val="0"/>
      </rPr>
      <t>935 Palermo</t>
    </r>
    <r>
      <rPr>
        <sz val="10"/>
        <color indexed="18"/>
        <rFont val="Arial Cyr"/>
        <family val="0"/>
      </rPr>
      <t xml:space="preserve">,  936,   </t>
    </r>
    <r>
      <rPr>
        <i/>
        <sz val="10"/>
        <color indexed="18"/>
        <rFont val="Arial Cyr"/>
        <family val="0"/>
      </rPr>
      <t>937 Amalfi</t>
    </r>
    <r>
      <rPr>
        <sz val="10"/>
        <color indexed="18"/>
        <rFont val="Arial Cyr"/>
        <family val="0"/>
      </rPr>
      <t xml:space="preserve">,   939,   941,   942,   943,  </t>
    </r>
    <r>
      <rPr>
        <i/>
        <sz val="10"/>
        <color indexed="18"/>
        <rFont val="Arial Cyr"/>
        <family val="0"/>
      </rPr>
      <t>944 Etna</t>
    </r>
    <r>
      <rPr>
        <sz val="10"/>
        <color indexed="18"/>
        <rFont val="Arial Cyr"/>
        <family val="0"/>
      </rPr>
      <t xml:space="preserve">,                            </t>
    </r>
    <r>
      <rPr>
        <i/>
        <sz val="10"/>
        <color indexed="18"/>
        <rFont val="Arial Cyr"/>
        <family val="0"/>
      </rPr>
      <t>960 Bethany</t>
    </r>
    <r>
      <rPr>
        <sz val="10"/>
        <color indexed="18"/>
        <rFont val="Arial Cyr"/>
        <family val="0"/>
      </rPr>
      <t xml:space="preserve">,   </t>
    </r>
    <r>
      <rPr>
        <i/>
        <sz val="10"/>
        <color indexed="18"/>
        <rFont val="Arial Cyr"/>
        <family val="0"/>
      </rPr>
      <t>961 Siena,</t>
    </r>
    <r>
      <rPr>
        <sz val="10"/>
        <color indexed="18"/>
        <rFont val="Arial Cyr"/>
        <family val="0"/>
      </rPr>
      <t xml:space="preserve">  962,  </t>
    </r>
    <r>
      <rPr>
        <i/>
        <sz val="10"/>
        <color indexed="18"/>
        <rFont val="Arial Cyr"/>
        <family val="0"/>
      </rPr>
      <t>963 Portofino,  964 Bellagio</t>
    </r>
    <r>
      <rPr>
        <sz val="10"/>
        <color indexed="18"/>
        <rFont val="Arial Cyr"/>
        <family val="0"/>
      </rPr>
      <t xml:space="preserve">,  965,   4211, </t>
    </r>
    <r>
      <rPr>
        <i/>
        <sz val="10"/>
        <color indexed="18"/>
        <rFont val="Arial Cyr"/>
        <family val="0"/>
      </rPr>
      <t>4212 Murano</t>
    </r>
    <r>
      <rPr>
        <sz val="10"/>
        <color indexed="18"/>
        <rFont val="Arial Cyr"/>
        <family val="0"/>
      </rPr>
      <t>,   4213,   4214,   4215</t>
    </r>
  </si>
  <si>
    <r>
      <t xml:space="preserve"> 773 Milano</t>
    </r>
    <r>
      <rPr>
        <sz val="10"/>
        <color indexed="18"/>
        <rFont val="Arial Cyr"/>
        <family val="0"/>
      </rPr>
      <t>, 4232,  4721,  4722, 4723,  4726,  4727</t>
    </r>
  </si>
  <si>
    <r>
      <t>в декорах ценовой группы А, В</t>
    </r>
    <r>
      <rPr>
        <sz val="11"/>
        <color indexed="18"/>
        <rFont val="Arial Cyr"/>
        <family val="0"/>
      </rPr>
      <t xml:space="preserve"> *</t>
    </r>
  </si>
  <si>
    <r>
      <t>в декорах ценовой группы С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8"/>
        <rFont val="Arial Cyr"/>
        <family val="0"/>
      </rPr>
      <t>*</t>
    </r>
  </si>
  <si>
    <t>ул. Межигорская, 82-А, корп Б</t>
  </si>
  <si>
    <t>Кривой Рог</t>
  </si>
  <si>
    <t>Ужгород</t>
  </si>
  <si>
    <t>ул. Берчени, 86</t>
  </si>
  <si>
    <t>Чернигов</t>
  </si>
  <si>
    <t>Цены указаны в гривнах с НДС</t>
  </si>
  <si>
    <r>
      <t xml:space="preserve">Basic </t>
    </r>
    <r>
      <rPr>
        <sz val="11"/>
        <color indexed="8"/>
        <rFont val="Arial Cyr"/>
        <family val="2"/>
      </rPr>
      <t>A</t>
    </r>
  </si>
  <si>
    <r>
      <t xml:space="preserve">Basic </t>
    </r>
    <r>
      <rPr>
        <sz val="11"/>
        <color indexed="8"/>
        <rFont val="Arial Cyr"/>
        <family val="2"/>
      </rPr>
      <t>B</t>
    </r>
  </si>
  <si>
    <t>тел.: 0 (432) 57 92 29</t>
  </si>
  <si>
    <t>тел.: 0 (61) 701 32 30</t>
  </si>
  <si>
    <t>тел.: 0 (532) 65 24 40</t>
  </si>
  <si>
    <t>тел.: 0 (362) 40 03 70</t>
  </si>
  <si>
    <t>тел.: 0 (382) 70 58 20</t>
  </si>
  <si>
    <t>тел.: 0 (472) 38 40 07</t>
  </si>
  <si>
    <t>Цена на материалы в ГРН на дату</t>
  </si>
  <si>
    <t>просп. Московский, 91</t>
  </si>
  <si>
    <t>ул. Ровенская, 76-А</t>
  </si>
  <si>
    <t>ул. Нефтяников, 2-А</t>
  </si>
  <si>
    <t>3D панели DuPont</t>
  </si>
  <si>
    <t>Название:</t>
  </si>
  <si>
    <t>Fibonacci</t>
  </si>
  <si>
    <t>720 mm</t>
  </si>
  <si>
    <t>2200 mm</t>
  </si>
  <si>
    <t xml:space="preserve">Fourier </t>
  </si>
  <si>
    <t>2485 mm</t>
  </si>
  <si>
    <t>Gauss</t>
  </si>
  <si>
    <t>725 mm</t>
  </si>
  <si>
    <t>2440 mm</t>
  </si>
  <si>
    <t xml:space="preserve">Voronoi </t>
  </si>
  <si>
    <t>2450 mm</t>
  </si>
  <si>
    <t>факс: 0 (44) 201 15 49, 48</t>
  </si>
  <si>
    <t>тел.: 0 (44) 201 15 40</t>
  </si>
  <si>
    <t>Житомир</t>
  </si>
  <si>
    <t>тел.: 0 (412) 44-62-60</t>
  </si>
  <si>
    <t>тел.: 0 (564) 43 50 53</t>
  </si>
  <si>
    <t>тел.: 0 (332) 20 02 16</t>
  </si>
  <si>
    <t>тел.: 0 (312) 44 10 05</t>
  </si>
  <si>
    <t>тел.: 0 (552) 39 08 30</t>
  </si>
  <si>
    <t>Молдова</t>
  </si>
  <si>
    <t>Кишенев</t>
  </si>
  <si>
    <t>ул. Заводская, 64</t>
  </si>
  <si>
    <t>ул. Киевская, 116-А</t>
  </si>
  <si>
    <t>Грузия</t>
  </si>
  <si>
    <t>Тбилиси</t>
  </si>
  <si>
    <t>Батуми</t>
  </si>
  <si>
    <t>ул. Сухуми, 3</t>
  </si>
  <si>
    <t>Цена в ГРН с НДС</t>
  </si>
  <si>
    <t>тел.: 0 (56)797 62 26</t>
  </si>
  <si>
    <t>тел.: 0 (342) 54 25 52</t>
  </si>
  <si>
    <t>тел.: 0 (522) 27 29 90</t>
  </si>
  <si>
    <t>тел.: 0 (32) 298 44 98</t>
  </si>
  <si>
    <t>Николаев</t>
  </si>
  <si>
    <t>ул. Большая Морская, 15/2</t>
  </si>
  <si>
    <t>тел.: 0 (512) 59 30 25</t>
  </si>
  <si>
    <t>тел.: 0 (48) 735 81 81</t>
  </si>
  <si>
    <t>ул. Александра Молодчего, 3</t>
  </si>
  <si>
    <t>тел.: 0 (462) 92 20 03</t>
  </si>
  <si>
    <t>ул. Гагарина, 22</t>
  </si>
  <si>
    <t>тел.: 0 (372) 90 06 09</t>
  </si>
  <si>
    <t xml:space="preserve">tel: + / 373-22 / 99 95 15 </t>
  </si>
  <si>
    <t>Бельцы</t>
  </si>
  <si>
    <t>tel./fax + / 231/81 0 16</t>
  </si>
  <si>
    <t>Комрат</t>
  </si>
  <si>
    <t>ул. Третьякова, 17В</t>
  </si>
  <si>
    <t>tel./fax + / 298/81 0 53</t>
  </si>
  <si>
    <t>ул. Чантладзе, 3-А</t>
  </si>
  <si>
    <t>Черновцы</t>
  </si>
  <si>
    <t>Тернополь</t>
  </si>
  <si>
    <t xml:space="preserve">ул. Белецкая, 1-А </t>
  </si>
  <si>
    <t>тел.: 0 (352) 42 54 38</t>
  </si>
  <si>
    <t>5310 **</t>
  </si>
  <si>
    <t>5510 **</t>
  </si>
  <si>
    <t>7110 **</t>
  </si>
  <si>
    <t>7120 **</t>
  </si>
  <si>
    <t>7210*</t>
  </si>
  <si>
    <t>7220*</t>
  </si>
  <si>
    <t>7410*</t>
  </si>
  <si>
    <t>7420*</t>
  </si>
  <si>
    <t>7310*</t>
  </si>
  <si>
    <t>7320*</t>
  </si>
  <si>
    <t>7330*</t>
  </si>
  <si>
    <t>7510*</t>
  </si>
  <si>
    <t>7520*</t>
  </si>
  <si>
    <t>7530*</t>
  </si>
  <si>
    <t>7610*</t>
  </si>
  <si>
    <t>7710*</t>
  </si>
  <si>
    <t>7720*</t>
  </si>
  <si>
    <t>7730*</t>
  </si>
  <si>
    <t>Мойки с металлическим дном</t>
  </si>
  <si>
    <t>0-1</t>
  </si>
  <si>
    <t>Акриловые ванны и поддоны</t>
  </si>
  <si>
    <t>Цены указаны в грн  с НДС</t>
  </si>
  <si>
    <t>Изображение</t>
  </si>
  <si>
    <t>Размер внешний</t>
  </si>
  <si>
    <t>Размер внутренний</t>
  </si>
  <si>
    <t>2030*1050*545</t>
  </si>
  <si>
    <t>1630*650*440</t>
  </si>
  <si>
    <t>2050*1050*545</t>
  </si>
  <si>
    <t>1650*650*440</t>
  </si>
  <si>
    <t>1700*804*500</t>
  </si>
  <si>
    <t>800*1200*30</t>
  </si>
  <si>
    <t>700*700</t>
  </si>
  <si>
    <t>700*1100</t>
  </si>
  <si>
    <t>800*1400*30</t>
  </si>
  <si>
    <t>800*1600*30</t>
  </si>
  <si>
    <t>800*1800*30</t>
  </si>
  <si>
    <t>800*2000*30</t>
  </si>
  <si>
    <t>900*1200*30</t>
  </si>
  <si>
    <t>800*800</t>
  </si>
  <si>
    <t>800*1100</t>
  </si>
  <si>
    <t>900*1400*30</t>
  </si>
  <si>
    <t>900*1600*30</t>
  </si>
  <si>
    <t>900*1800*30</t>
  </si>
  <si>
    <t>900*2000*30</t>
  </si>
  <si>
    <t>800*800*30</t>
  </si>
  <si>
    <t>800*1000*30</t>
  </si>
  <si>
    <t>700*900</t>
  </si>
  <si>
    <t>700*1300</t>
  </si>
  <si>
    <t>900*900*30</t>
  </si>
  <si>
    <t>900*1000*30</t>
  </si>
  <si>
    <t>800*900</t>
  </si>
  <si>
    <t>800*1300</t>
  </si>
  <si>
    <t>Модели ванн и поддонов производятся в цвете Glacier White</t>
  </si>
  <si>
    <t>Цена, ГРН</t>
  </si>
  <si>
    <t>посмотреть 
модели</t>
  </si>
  <si>
    <t>Таблица соответсвия клеев для акрилового камня Corian®</t>
  </si>
  <si>
    <t>№</t>
  </si>
  <si>
    <t>цвет</t>
  </si>
  <si>
    <t>комментарий к декору</t>
  </si>
  <si>
    <t>код клея</t>
  </si>
  <si>
    <t>подходящий</t>
  </si>
  <si>
    <t>альтернатива</t>
  </si>
  <si>
    <t>Abalone</t>
  </si>
  <si>
    <t>Bone</t>
  </si>
  <si>
    <t>Absolute Beige</t>
  </si>
  <si>
    <t>new</t>
  </si>
  <si>
    <t>Antarctica</t>
  </si>
  <si>
    <t>Cameo White</t>
  </si>
  <si>
    <t>Anthracite</t>
  </si>
  <si>
    <t>Gravel</t>
  </si>
  <si>
    <t>Antique Amethyst</t>
  </si>
  <si>
    <t>снимают c 01/10/2012</t>
  </si>
  <si>
    <t>Aqua</t>
  </si>
  <si>
    <t>Pearl Gray</t>
  </si>
  <si>
    <t>Dawn Beige</t>
  </si>
  <si>
    <t>Arctic Blueberry</t>
  </si>
  <si>
    <t>Translucent White</t>
  </si>
  <si>
    <t>Arctic Ice</t>
  </si>
  <si>
    <t>Arrowroot</t>
  </si>
  <si>
    <t>Athena Gray</t>
  </si>
  <si>
    <t>Athena Grey</t>
  </si>
  <si>
    <t>Atlantis</t>
  </si>
  <si>
    <t>Aurora</t>
  </si>
  <si>
    <t>Autumn Leaves</t>
  </si>
  <si>
    <t>Aztec Gold</t>
  </si>
  <si>
    <t>Beach Glass</t>
  </si>
  <si>
    <t>Beige Fieldstone</t>
  </si>
  <si>
    <t>Dune</t>
  </si>
  <si>
    <t>Beryl Blue</t>
  </si>
  <si>
    <t>Bisque</t>
  </si>
  <si>
    <t>Black Chips</t>
  </si>
  <si>
    <t>Black Quartz</t>
  </si>
  <si>
    <t>Jewel</t>
  </si>
  <si>
    <t>Nocturne</t>
  </si>
  <si>
    <t>Blooming Green</t>
  </si>
  <si>
    <t>Bluepowder</t>
  </si>
  <si>
    <t>Blueberry Ice</t>
  </si>
  <si>
    <t>Bougainvillea</t>
  </si>
  <si>
    <t>Bronzite</t>
  </si>
  <si>
    <t>Bronze Patina</t>
  </si>
  <si>
    <t>Burlet Beach</t>
  </si>
  <si>
    <t>Neutral</t>
  </si>
  <si>
    <t>Butter Cream</t>
  </si>
  <si>
    <t>Canyon</t>
  </si>
  <si>
    <t>Burnt Amber</t>
  </si>
  <si>
    <t>Sienna Brown, Medea</t>
  </si>
  <si>
    <t>Caribbean</t>
  </si>
  <si>
    <t>Light Green</t>
  </si>
  <si>
    <t>Chic Aubergine</t>
  </si>
  <si>
    <t>Cinnabar</t>
  </si>
  <si>
    <t>Citrus Orange</t>
  </si>
  <si>
    <t>Clamshell</t>
  </si>
  <si>
    <t>Tumbled Glass</t>
  </si>
  <si>
    <t>Clay</t>
  </si>
  <si>
    <t>Taupe</t>
  </si>
  <si>
    <t>Cocoa Brown</t>
  </si>
  <si>
    <t>Silt</t>
  </si>
  <si>
    <t>Coffee Bean</t>
  </si>
  <si>
    <t>Copperite</t>
  </si>
  <si>
    <t>Deep Gray</t>
  </si>
  <si>
    <t>Designer White</t>
  </si>
  <si>
    <t>Diamond Blue</t>
  </si>
  <si>
    <t>District Tan</t>
  </si>
  <si>
    <t>Dove</t>
  </si>
  <si>
    <t>Macadam</t>
  </si>
  <si>
    <t>Dusk</t>
  </si>
  <si>
    <t>Eclipse</t>
  </si>
  <si>
    <t>Elderberry</t>
  </si>
  <si>
    <t>Marine Blue</t>
  </si>
  <si>
    <t>Elegat Gray</t>
  </si>
  <si>
    <t>Ethereal Azure</t>
  </si>
  <si>
    <t>Everest</t>
  </si>
  <si>
    <t>Festival</t>
  </si>
  <si>
    <t>Fossil</t>
  </si>
  <si>
    <t>Glacier Ice</t>
  </si>
  <si>
    <t>Grand Brown</t>
  </si>
  <si>
    <t>Grape Green</t>
  </si>
  <si>
    <t>Gray Fieldstone</t>
  </si>
  <si>
    <t>Hot</t>
  </si>
  <si>
    <t>Ice White</t>
  </si>
  <si>
    <t>Pearl Gray Dawn Beige</t>
  </si>
  <si>
    <t>Imperial Yellow</t>
  </si>
  <si>
    <t>Jupiner</t>
  </si>
  <si>
    <t>Lava Rock</t>
  </si>
  <si>
    <t>Medea</t>
  </si>
  <si>
    <t>Sienna Brown</t>
  </si>
  <si>
    <t>Light Ash</t>
  </si>
  <si>
    <t>Lime Ice</t>
  </si>
  <si>
    <t>Linen</t>
  </si>
  <si>
    <t>Mandarin</t>
  </si>
  <si>
    <t>Mardi Gras</t>
  </si>
  <si>
    <t>Dark Blue</t>
  </si>
  <si>
    <t>Matterhorn</t>
  </si>
  <si>
    <t>Mediterranean</t>
  </si>
  <si>
    <t>Midnight</t>
  </si>
  <si>
    <t>Mint Ice</t>
  </si>
  <si>
    <t>Mojave</t>
  </si>
  <si>
    <t>Mont-Blanc</t>
  </si>
  <si>
    <t>Night Sky</t>
  </si>
  <si>
    <t>Noble Ecru</t>
  </si>
  <si>
    <t>Oceanic</t>
  </si>
  <si>
    <t>Olivite</t>
  </si>
  <si>
    <t>Palladian Black</t>
  </si>
  <si>
    <t>Palladian Brown</t>
  </si>
  <si>
    <t>Palladian Gray</t>
  </si>
  <si>
    <t>Stone Harbor</t>
  </si>
  <si>
    <t>Peach</t>
  </si>
  <si>
    <t>Platinum</t>
  </si>
  <si>
    <t>Pompeii Red</t>
  </si>
  <si>
    <t>Primrose</t>
  </si>
  <si>
    <t>Dusty Rose</t>
  </si>
  <si>
    <t>Private Gray</t>
  </si>
  <si>
    <t>Raffia</t>
  </si>
  <si>
    <t>Sand</t>
  </si>
  <si>
    <t>Rosemary</t>
  </si>
  <si>
    <t>Cargo</t>
  </si>
  <si>
    <t>Royal Red</t>
  </si>
  <si>
    <t>Sagebrush</t>
  </si>
  <si>
    <t>Willow</t>
  </si>
  <si>
    <t>Sahara</t>
  </si>
  <si>
    <t>Bone, Raffia</t>
  </si>
  <si>
    <t>Sandstone</t>
  </si>
  <si>
    <t>Savannah</t>
  </si>
  <si>
    <t>Sea Grass</t>
  </si>
  <si>
    <t>Serpentine Green</t>
  </si>
  <si>
    <t xml:space="preserve">Serpentine </t>
  </si>
  <si>
    <t>Shale</t>
  </si>
  <si>
    <t>Flint</t>
  </si>
  <si>
    <t>Silver Birch</t>
  </si>
  <si>
    <t>Silver Gray</t>
  </si>
  <si>
    <t>Silverite</t>
  </si>
  <si>
    <t>Natural Gray</t>
  </si>
  <si>
    <t>Sonora</t>
  </si>
  <si>
    <t>Spring Green</t>
  </si>
  <si>
    <t>Strawberry Ice</t>
  </si>
  <si>
    <t>Summer Sky</t>
  </si>
  <si>
    <t>Sun</t>
  </si>
  <si>
    <t>Sweet Violet</t>
  </si>
  <si>
    <t>Tarragon</t>
  </si>
  <si>
    <t>Pearl Gray, Beach Glass</t>
  </si>
  <si>
    <t>Vanilla</t>
  </si>
  <si>
    <t>Venaro White</t>
  </si>
  <si>
    <t>Vesuvius</t>
  </si>
  <si>
    <t>Warm Grey</t>
  </si>
  <si>
    <t>White Chips</t>
  </si>
  <si>
    <t>White Jasmine</t>
  </si>
  <si>
    <t>Whitecap</t>
  </si>
  <si>
    <t>Информация о Corian®</t>
  </si>
  <si>
    <t>Выбирете нужный декор Corian® воспользовавшивсь фильтром</t>
  </si>
  <si>
    <t>Инструкция по обработке Corian®</t>
  </si>
  <si>
    <t>Выберите мойку Corian®</t>
  </si>
  <si>
    <t>Таблица соответсвия клеев для акрилового камня Montelli ULTRA</t>
  </si>
  <si>
    <t>новый код</t>
  </si>
  <si>
    <t>код</t>
  </si>
  <si>
    <t>новый или снятый c производства</t>
  </si>
  <si>
    <t>клей</t>
  </si>
  <si>
    <t>альтернативный</t>
  </si>
  <si>
    <t>снимают с производства с 1.09.2013</t>
  </si>
  <si>
    <t>Grinish White</t>
  </si>
  <si>
    <t>Bone </t>
  </si>
  <si>
    <t>Pearl Grey</t>
  </si>
  <si>
    <t>снят</t>
  </si>
  <si>
    <t xml:space="preserve">Jewel </t>
  </si>
  <si>
    <t>Sorrento</t>
  </si>
  <si>
    <t xml:space="preserve">Bone </t>
  </si>
  <si>
    <t>Sanremo</t>
  </si>
  <si>
    <t>Cameo White </t>
  </si>
  <si>
    <t xml:space="preserve">Pearl Grey </t>
  </si>
  <si>
    <t>Taormina</t>
  </si>
  <si>
    <t>Milano</t>
  </si>
  <si>
    <t>Palermo</t>
  </si>
  <si>
    <t>Amalfi</t>
  </si>
  <si>
    <t>Whitecap </t>
  </si>
  <si>
    <t xml:space="preserve">Light Green </t>
  </si>
  <si>
    <t xml:space="preserve">Taupe </t>
  </si>
  <si>
    <t xml:space="preserve"> Dove</t>
  </si>
  <si>
    <t> Peach</t>
  </si>
  <si>
    <t>Etna</t>
  </si>
  <si>
    <t xml:space="preserve">Nocturne </t>
  </si>
  <si>
    <t>Bethany</t>
  </si>
  <si>
    <t>Dusty Rose, Taupe</t>
  </si>
  <si>
    <t>Adobe </t>
  </si>
  <si>
    <t>Siena</t>
  </si>
  <si>
    <t>Raffia </t>
  </si>
  <si>
    <t>Bone, Peach</t>
  </si>
  <si>
    <t>Tumbled Glass </t>
  </si>
  <si>
    <t>Portofino</t>
  </si>
  <si>
    <t> Neutral</t>
  </si>
  <si>
    <t>Bellagio</t>
  </si>
  <si>
    <t>Glacier White </t>
  </si>
  <si>
    <t>Duna</t>
  </si>
  <si>
    <t>Murano</t>
  </si>
  <si>
    <t> Butter Cream</t>
  </si>
  <si>
    <t>Dark Brown</t>
  </si>
  <si>
    <t>Transluecent White  </t>
  </si>
  <si>
    <t>Anthracite, Gravel</t>
  </si>
  <si>
    <t>Jewel </t>
  </si>
  <si>
    <t> Dark Blue</t>
  </si>
  <si>
    <t>Transluecent White </t>
  </si>
  <si>
    <t>Arno</t>
  </si>
  <si>
    <t>новый</t>
  </si>
  <si>
    <t>Aspromonte</t>
  </si>
  <si>
    <t>Concrete</t>
  </si>
  <si>
    <t>Capri</t>
  </si>
  <si>
    <t>Carrara</t>
  </si>
  <si>
    <t>Cervino</t>
  </si>
  <si>
    <t>Cortina</t>
  </si>
  <si>
    <t>Elba</t>
  </si>
  <si>
    <t>Ischa</t>
  </si>
  <si>
    <t>Monte Bianco</t>
  </si>
  <si>
    <t>Monte Rosa</t>
  </si>
  <si>
    <t>Padova</t>
  </si>
  <si>
    <t>Pompei</t>
  </si>
  <si>
    <t>Ravenna</t>
  </si>
  <si>
    <t>Siracusa</t>
  </si>
  <si>
    <t>Stelvio</t>
  </si>
  <si>
    <t>Stromboli</t>
  </si>
  <si>
    <t>Tevere</t>
  </si>
  <si>
    <t>Vesuvio</t>
  </si>
  <si>
    <t>Vulcano</t>
  </si>
  <si>
    <t>Информация о Montelli ULTRA</t>
  </si>
  <si>
    <t>Выберите декор Montelli ULTRA воспользовавшись фильтром</t>
  </si>
  <si>
    <t xml:space="preserve">Выберите мойку Montelli </t>
  </si>
  <si>
    <t>Таблица соответсвия клеев для акрилового камня Montelli BASIC</t>
  </si>
  <si>
    <t xml:space="preserve">№ </t>
  </si>
  <si>
    <t xml:space="preserve">код цвета </t>
  </si>
  <si>
    <t>Клей</t>
  </si>
  <si>
    <t>Ochre</t>
  </si>
  <si>
    <t>Autumm Leawes</t>
  </si>
  <si>
    <t>Информация о Montelli BASIC</t>
  </si>
  <si>
    <t>Выберите декор Montelli BASIC воспользовавшись фильтром</t>
  </si>
  <si>
    <t>Ванны и поддоны Corian</t>
  </si>
  <si>
    <t>мойки в декорах Montelli ULTRA</t>
  </si>
  <si>
    <t>таблица соотвествия клеев для Corian</t>
  </si>
  <si>
    <t>таблица соотвествия клеев для Montelli ULTRA</t>
  </si>
  <si>
    <t>таблица соответсвия клеев для Montelli BASIC</t>
  </si>
  <si>
    <t>просп. Воздухофлотский, 64</t>
  </si>
  <si>
    <t>ул. Ярослава Мудрого, 68, оф. 217</t>
  </si>
  <si>
    <t>ул. Народицкая, 7</t>
  </si>
  <si>
    <t>ул. Соборности, 10</t>
  </si>
  <si>
    <t>ул. Промышленная, 60</t>
  </si>
  <si>
    <t>просп. Химиков, 3</t>
  </si>
  <si>
    <t>тел.: 0 (44) 201 15 40
отдел продаж</t>
  </si>
  <si>
    <t>Кропивницкий</t>
  </si>
  <si>
    <t>тел.: 0 (57) 750 63 68</t>
  </si>
  <si>
    <t>Тел.: +995 (32) 224 20 40 (4007)</t>
  </si>
  <si>
    <t>Тел.: +995 (32) 224 20 40 (4015)</t>
  </si>
  <si>
    <t>Кутаиси</t>
  </si>
  <si>
    <t>ул. Гугунава, 20</t>
  </si>
  <si>
    <t>Тел.: +995 (32) 224 20 40 (4010)</t>
  </si>
  <si>
    <t>*Снимается с производства</t>
  </si>
  <si>
    <t>По наличию уточнять у менеджеров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</si>
</sst>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#,##0.0"/>
    <numFmt numFmtId="191" formatCode="0.0%"/>
  </numFmts>
  <fonts count="78">
    <font>
      <sz val="10"/>
      <name val="Arial Cyr"/>
      <family val="2"/>
    </font>
    <font>
      <sz val="10"/>
      <name val="Arial"/>
      <family val="0"/>
    </font>
    <font>
      <b/>
      <sz val="11"/>
      <color indexed="18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 Cyr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b/>
      <sz val="22"/>
      <color indexed="18"/>
      <name val="Arial Cyr"/>
      <family val="2"/>
    </font>
    <font>
      <b/>
      <sz val="10"/>
      <color indexed="18"/>
      <name val="Arial Cyr"/>
      <family val="2"/>
    </font>
    <font>
      <b/>
      <sz val="11"/>
      <color indexed="8"/>
      <name val="Arial Cyr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1"/>
      <color indexed="1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4"/>
      <color indexed="18"/>
      <name val="Arial"/>
      <family val="2"/>
    </font>
    <font>
      <u val="single"/>
      <sz val="10"/>
      <color indexed="36"/>
      <name val="Arial Cyr"/>
      <family val="2"/>
    </font>
    <font>
      <sz val="9"/>
      <color indexed="18"/>
      <name val="Arial Cyr"/>
      <family val="0"/>
    </font>
    <font>
      <b/>
      <sz val="12"/>
      <color indexed="18"/>
      <name val="Arial Cyr"/>
      <family val="0"/>
    </font>
    <font>
      <sz val="14"/>
      <color indexed="18"/>
      <name val="Arial Cyr"/>
      <family val="0"/>
    </font>
    <font>
      <sz val="12"/>
      <color indexed="18"/>
      <name val="Arial Cyr"/>
      <family val="0"/>
    </font>
    <font>
      <sz val="8"/>
      <name val="Arial Cyr"/>
      <family val="2"/>
    </font>
    <font>
      <b/>
      <sz val="14"/>
      <color indexed="18"/>
      <name val="Arial Cyr"/>
      <family val="0"/>
    </font>
    <font>
      <sz val="11"/>
      <name val="Arial"/>
      <family val="2"/>
    </font>
    <font>
      <u val="single"/>
      <sz val="14"/>
      <color indexed="12"/>
      <name val="Arial Cyr"/>
      <family val="2"/>
    </font>
    <font>
      <b/>
      <sz val="14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2"/>
      <name val="Arial"/>
      <family val="2"/>
    </font>
    <font>
      <b/>
      <sz val="16"/>
      <color indexed="18"/>
      <name val="Arial Cyr"/>
      <family val="2"/>
    </font>
    <font>
      <b/>
      <sz val="18"/>
      <color indexed="10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i/>
      <sz val="10"/>
      <color indexed="18"/>
      <name val="Arial Cyr"/>
      <family val="0"/>
    </font>
    <font>
      <sz val="9"/>
      <color indexed="18"/>
      <name val="Arial"/>
      <family val="2"/>
    </font>
    <font>
      <b/>
      <sz val="10"/>
      <color indexed="12"/>
      <name val="Arial Cyr"/>
      <family val="0"/>
    </font>
    <font>
      <b/>
      <sz val="10"/>
      <color indexed="9"/>
      <name val="Arial Cyr"/>
      <family val="2"/>
    </font>
    <font>
      <sz val="8"/>
      <color indexed="18"/>
      <name val="Arial"/>
      <family val="2"/>
    </font>
    <font>
      <sz val="11"/>
      <color indexed="18"/>
      <name val="Arial Unicode MS"/>
      <family val="2"/>
    </font>
    <font>
      <sz val="9"/>
      <color indexed="18"/>
      <name val="Arial Unicode MS"/>
      <family val="2"/>
    </font>
    <font>
      <u val="single"/>
      <sz val="10"/>
      <color indexed="12"/>
      <name val="Arial"/>
      <family val="2"/>
    </font>
    <font>
      <sz val="9"/>
      <name val="Arial Cyr"/>
      <family val="0"/>
    </font>
    <font>
      <sz val="10"/>
      <color indexed="18"/>
      <name val="Arial CYR"/>
      <family val="0"/>
    </font>
    <font>
      <sz val="9"/>
      <color indexed="1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2"/>
      <name val="Arial Cyr"/>
      <family val="0"/>
    </font>
    <font>
      <b/>
      <sz val="10.5"/>
      <color indexed="8"/>
      <name val="Arial Cyr"/>
      <family val="0"/>
    </font>
    <font>
      <b/>
      <sz val="10.5"/>
      <color indexed="12"/>
      <name val="Arial Cyr"/>
      <family val="0"/>
    </font>
    <font>
      <b/>
      <sz val="16"/>
      <color indexed="10"/>
      <name val="Arial"/>
      <family val="2"/>
    </font>
    <font>
      <b/>
      <sz val="16"/>
      <color indexed="10"/>
      <name val="Arial CYR"/>
      <family val="2"/>
    </font>
    <font>
      <sz val="10"/>
      <color indexed="1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0" fillId="0" borderId="0">
      <alignment/>
      <protection/>
    </xf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3" borderId="0" applyNumberFormat="0" applyBorder="0" applyAlignment="0" applyProtection="0"/>
    <xf numFmtId="0" fontId="57" fillId="3" borderId="1" applyNumberFormat="0" applyAlignment="0" applyProtection="0"/>
    <xf numFmtId="0" fontId="58" fillId="2" borderId="2" applyNumberFormat="0" applyAlignment="0" applyProtection="0"/>
    <xf numFmtId="0" fontId="59" fillId="2" borderId="1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14" borderId="7" applyNumberFormat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1" fillId="16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7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7" fillId="0" borderId="0" xfId="56" applyFont="1" applyBorder="1">
      <alignment/>
      <protection/>
    </xf>
    <xf numFmtId="0" fontId="9" fillId="0" borderId="0" xfId="0" applyFont="1" applyAlignment="1">
      <alignment/>
    </xf>
    <xf numFmtId="0" fontId="1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7" fillId="0" borderId="0" xfId="56" applyFont="1">
      <alignment/>
      <protection/>
    </xf>
    <xf numFmtId="0" fontId="22" fillId="0" borderId="0" xfId="56" applyFont="1">
      <alignment/>
      <protection/>
    </xf>
    <xf numFmtId="0" fontId="7" fillId="0" borderId="0" xfId="56" applyFont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3" fillId="0" borderId="0" xfId="43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33">
      <alignment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horizontal="center"/>
      <protection/>
    </xf>
    <xf numFmtId="0" fontId="19" fillId="0" borderId="0" xfId="56" applyFont="1" applyBorder="1" applyAlignment="1">
      <alignment horizontal="left" vertical="center" wrapText="1"/>
      <protection/>
    </xf>
    <xf numFmtId="0" fontId="10" fillId="18" borderId="11" xfId="56" applyFont="1" applyFill="1" applyBorder="1" applyAlignment="1">
      <alignment horizontal="center" vertical="center" wrapText="1"/>
      <protection/>
    </xf>
    <xf numFmtId="4" fontId="11" fillId="18" borderId="11" xfId="56" applyNumberFormat="1" applyFont="1" applyFill="1" applyBorder="1" applyAlignment="1">
      <alignment horizontal="center" vertical="center" wrapText="1"/>
      <protection/>
    </xf>
    <xf numFmtId="0" fontId="17" fillId="0" borderId="11" xfId="56" applyFont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13" fillId="0" borderId="11" xfId="56" applyFont="1" applyFill="1" applyBorder="1" applyAlignment="1">
      <alignment horizontal="center" vertical="center" wrapText="1"/>
      <protection/>
    </xf>
    <xf numFmtId="0" fontId="11" fillId="18" borderId="11" xfId="56" applyFont="1" applyFill="1" applyBorder="1" applyAlignment="1">
      <alignment horizontal="center" vertical="center" wrapText="1"/>
      <protection/>
    </xf>
    <xf numFmtId="2" fontId="12" fillId="0" borderId="11" xfId="56" applyNumberFormat="1" applyFont="1" applyFill="1" applyBorder="1" applyAlignment="1">
      <alignment horizontal="center" vertical="center" wrapText="1"/>
      <protection/>
    </xf>
    <xf numFmtId="0" fontId="13" fillId="0" borderId="11" xfId="56" applyFont="1" applyBorder="1" applyAlignment="1">
      <alignment horizontal="center" vertical="center" wrapText="1"/>
      <protection/>
    </xf>
    <xf numFmtId="0" fontId="3" fillId="0" borderId="10" xfId="43" applyNumberFormat="1" applyFill="1" applyBorder="1" applyAlignment="1" applyProtection="1">
      <alignment horizontal="center" vertical="center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/>
      <protection/>
    </xf>
    <xf numFmtId="0" fontId="3" fillId="0" borderId="0" xfId="43" applyAlignment="1">
      <alignment/>
    </xf>
    <xf numFmtId="0" fontId="3" fillId="0" borderId="0" xfId="43" applyNumberFormat="1" applyFont="1" applyFill="1" applyBorder="1" applyAlignment="1" applyProtection="1">
      <alignment horizontal="center" vertical="center" wrapText="1"/>
      <protection/>
    </xf>
    <xf numFmtId="0" fontId="1" fillId="0" borderId="0" xfId="56" applyBorder="1">
      <alignment/>
      <protection/>
    </xf>
    <xf numFmtId="0" fontId="15" fillId="0" borderId="0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left" vertical="center" wrapText="1"/>
      <protection/>
    </xf>
    <xf numFmtId="0" fontId="3" fillId="0" borderId="0" xfId="43" applyBorder="1" applyAlignment="1">
      <alignment/>
    </xf>
    <xf numFmtId="0" fontId="0" fillId="0" borderId="0" xfId="0" applyAlignment="1">
      <alignment vertical="center"/>
    </xf>
    <xf numFmtId="4" fontId="22" fillId="0" borderId="11" xfId="56" applyNumberFormat="1" applyFont="1" applyFill="1" applyBorder="1" applyAlignment="1">
      <alignment horizontal="center" vertical="center" wrapText="1"/>
      <protection/>
    </xf>
    <xf numFmtId="2" fontId="25" fillId="0" borderId="11" xfId="56" applyNumberFormat="1" applyFont="1" applyFill="1" applyBorder="1" applyAlignment="1">
      <alignment horizontal="center" vertical="center" wrapText="1"/>
      <protection/>
    </xf>
    <xf numFmtId="4" fontId="22" fillId="0" borderId="11" xfId="56" applyNumberFormat="1" applyFont="1" applyBorder="1" applyAlignment="1">
      <alignment horizontal="center" vertical="center" wrapText="1"/>
      <protection/>
    </xf>
    <xf numFmtId="2" fontId="12" fillId="0" borderId="0" xfId="56" applyNumberFormat="1" applyFont="1" applyFill="1" applyBorder="1" applyAlignment="1">
      <alignment horizontal="center" vertical="center" wrapText="1"/>
      <protection/>
    </xf>
    <xf numFmtId="0" fontId="13" fillId="0" borderId="0" xfId="56" applyFont="1" applyBorder="1" applyAlignment="1">
      <alignment horizontal="center" vertical="center" wrapText="1"/>
      <protection/>
    </xf>
    <xf numFmtId="4" fontId="22" fillId="0" borderId="0" xfId="56" applyNumberFormat="1" applyFont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 vertical="center" wrapText="1"/>
    </xf>
    <xf numFmtId="0" fontId="35" fillId="0" borderId="0" xfId="43" applyFont="1" applyAlignment="1">
      <alignment horizontal="center"/>
    </xf>
    <xf numFmtId="0" fontId="14" fillId="0" borderId="0" xfId="56" applyFont="1" applyBorder="1" applyAlignment="1">
      <alignment horizontal="center" vertical="center" wrapText="1"/>
      <protection/>
    </xf>
    <xf numFmtId="0" fontId="17" fillId="0" borderId="0" xfId="56" applyFont="1" applyBorder="1" applyAlignment="1">
      <alignment horizontal="left" vertical="center" wrapText="1"/>
      <protection/>
    </xf>
    <xf numFmtId="4" fontId="14" fillId="0" borderId="0" xfId="0" applyNumberFormat="1" applyFont="1" applyBorder="1" applyAlignment="1">
      <alignment horizontal="center" vertical="center" wrapText="1"/>
    </xf>
    <xf numFmtId="0" fontId="1" fillId="0" borderId="0" xfId="56" applyFont="1" applyAlignment="1">
      <alignment horizontal="center" vertical="center" wrapText="1"/>
      <protection/>
    </xf>
    <xf numFmtId="0" fontId="3" fillId="0" borderId="0" xfId="43" applyAlignment="1">
      <alignment vertical="center"/>
    </xf>
    <xf numFmtId="0" fontId="0" fillId="0" borderId="0" xfId="0" applyFont="1" applyAlignment="1">
      <alignment horizontal="center"/>
    </xf>
    <xf numFmtId="0" fontId="1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8" fillId="0" borderId="0" xfId="56" applyFont="1" applyFill="1" applyBorder="1" applyAlignment="1">
      <alignment horizontal="righ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" fontId="37" fillId="0" borderId="11" xfId="56" applyNumberFormat="1" applyFont="1" applyFill="1" applyBorder="1" applyAlignment="1">
      <alignment horizontal="center" vertical="center" wrapText="1"/>
      <protection/>
    </xf>
    <xf numFmtId="4" fontId="9" fillId="0" borderId="11" xfId="0" applyNumberFormat="1" applyFont="1" applyFill="1" applyBorder="1" applyAlignment="1">
      <alignment horizontal="center" vertical="center" wrapText="1"/>
    </xf>
    <xf numFmtId="2" fontId="23" fillId="0" borderId="11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43" applyAlignment="1">
      <alignment horizontal="center" vertical="center" wrapText="1"/>
    </xf>
    <xf numFmtId="0" fontId="9" fillId="0" borderId="11" xfId="43" applyFont="1" applyFill="1" applyBorder="1" applyAlignment="1">
      <alignment horizontal="center" vertical="center" wrapText="1"/>
    </xf>
    <xf numFmtId="0" fontId="1" fillId="0" borderId="0" xfId="56" applyBorder="1" applyAlignment="1">
      <alignment horizontal="center"/>
      <protection/>
    </xf>
    <xf numFmtId="14" fontId="9" fillId="0" borderId="0" xfId="0" applyNumberFormat="1" applyFont="1" applyAlignment="1">
      <alignment horizontal="center"/>
    </xf>
    <xf numFmtId="0" fontId="40" fillId="0" borderId="0" xfId="0" applyFont="1" applyAlignment="1">
      <alignment vertical="justify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43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43" applyFont="1" applyAlignment="1">
      <alignment horizontal="center" vertical="center" wrapText="1"/>
    </xf>
    <xf numFmtId="0" fontId="41" fillId="0" borderId="0" xfId="0" applyFont="1" applyAlignment="1">
      <alignment vertical="justify" wrapText="1"/>
    </xf>
    <xf numFmtId="0" fontId="0" fillId="0" borderId="0" xfId="0" applyFont="1" applyAlignment="1">
      <alignment/>
    </xf>
    <xf numFmtId="0" fontId="31" fillId="0" borderId="11" xfId="43" applyFont="1" applyFill="1" applyBorder="1" applyAlignment="1">
      <alignment horizontal="center" vertical="center" wrapText="1"/>
    </xf>
    <xf numFmtId="0" fontId="31" fillId="0" borderId="11" xfId="43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11" xfId="43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" fontId="23" fillId="0" borderId="11" xfId="56" applyNumberFormat="1" applyFont="1" applyBorder="1" applyAlignment="1">
      <alignment horizontal="center" vertical="center" wrapText="1"/>
      <protection/>
    </xf>
    <xf numFmtId="185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4" fontId="23" fillId="0" borderId="0" xfId="0" applyNumberFormat="1" applyFont="1" applyAlignment="1">
      <alignment horizontal="left" vertical="center" wrapText="1"/>
    </xf>
    <xf numFmtId="0" fontId="15" fillId="0" borderId="0" xfId="56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0" fontId="14" fillId="0" borderId="11" xfId="56" applyFont="1" applyBorder="1" applyAlignment="1">
      <alignment vertical="center" wrapText="1"/>
      <protection/>
    </xf>
    <xf numFmtId="3" fontId="4" fillId="0" borderId="11" xfId="0" applyNumberFormat="1" applyFont="1" applyBorder="1" applyAlignment="1">
      <alignment horizontal="center"/>
    </xf>
    <xf numFmtId="0" fontId="0" fillId="17" borderId="0" xfId="33" applyFill="1" applyAlignment="1">
      <alignment horizontal="center"/>
      <protection/>
    </xf>
    <xf numFmtId="0" fontId="3" fillId="0" borderId="0" xfId="43" applyFont="1" applyAlignment="1">
      <alignment horizontal="center"/>
    </xf>
    <xf numFmtId="0" fontId="0" fillId="17" borderId="11" xfId="33" applyFont="1" applyFill="1" applyBorder="1">
      <alignment/>
      <protection/>
    </xf>
    <xf numFmtId="0" fontId="3" fillId="17" borderId="11" xfId="43" applyNumberFormat="1" applyFont="1" applyFill="1" applyBorder="1" applyAlignment="1" applyProtection="1">
      <alignment horizontal="center" vertical="center" wrapText="1"/>
      <protection/>
    </xf>
    <xf numFmtId="0" fontId="0" fillId="17" borderId="0" xfId="33" applyFill="1">
      <alignment/>
      <protection/>
    </xf>
    <xf numFmtId="0" fontId="3" fillId="0" borderId="0" xfId="43" applyNumberFormat="1" applyFont="1" applyFill="1" applyBorder="1" applyAlignment="1" applyProtection="1">
      <alignment horizontal="center"/>
      <protection/>
    </xf>
    <xf numFmtId="0" fontId="3" fillId="0" borderId="0" xfId="43" applyAlignment="1">
      <alignment horizontal="center"/>
    </xf>
    <xf numFmtId="0" fontId="46" fillId="19" borderId="12" xfId="33" applyFont="1" applyFill="1" applyBorder="1" applyAlignment="1">
      <alignment horizontal="center" vertical="center"/>
      <protection/>
    </xf>
    <xf numFmtId="0" fontId="46" fillId="19" borderId="13" xfId="33" applyFont="1" applyFill="1" applyBorder="1" applyAlignment="1">
      <alignment horizontal="center" vertical="center"/>
      <protection/>
    </xf>
    <xf numFmtId="0" fontId="0" fillId="20" borderId="11" xfId="33" applyFill="1" applyBorder="1">
      <alignment/>
      <protection/>
    </xf>
    <xf numFmtId="0" fontId="0" fillId="20" borderId="11" xfId="33" applyFont="1" applyFill="1" applyBorder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3" fillId="0" borderId="11" xfId="43" applyBorder="1" applyAlignment="1">
      <alignment horizontal="center"/>
    </xf>
    <xf numFmtId="0" fontId="12" fillId="0" borderId="11" xfId="56" applyFont="1" applyFill="1" applyBorder="1" applyAlignment="1">
      <alignment horizontal="center" vertical="center" wrapText="1"/>
      <protection/>
    </xf>
    <xf numFmtId="3" fontId="13" fillId="0" borderId="11" xfId="56" applyNumberFormat="1" applyFont="1" applyFill="1" applyBorder="1" applyAlignment="1">
      <alignment horizontal="center" vertical="center" wrapText="1"/>
      <protection/>
    </xf>
    <xf numFmtId="3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1" fillId="0" borderId="0" xfId="56" applyBorder="1" applyAlignment="1">
      <alignment/>
      <protection/>
    </xf>
    <xf numFmtId="0" fontId="5" fillId="0" borderId="0" xfId="56" applyFont="1" applyBorder="1" applyAlignment="1">
      <alignment/>
      <protection/>
    </xf>
    <xf numFmtId="0" fontId="6" fillId="0" borderId="0" xfId="56" applyFont="1" applyAlignment="1">
      <alignment vertical="center" wrapText="1"/>
      <protection/>
    </xf>
    <xf numFmtId="3" fontId="10" fillId="18" borderId="11" xfId="56" applyNumberFormat="1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vertical="center" wrapText="1"/>
      <protection/>
    </xf>
    <xf numFmtId="14" fontId="5" fillId="0" borderId="0" xfId="56" applyNumberFormat="1" applyFont="1" applyBorder="1" applyAlignment="1">
      <alignment vertical="center" wrapText="1"/>
      <protection/>
    </xf>
    <xf numFmtId="0" fontId="3" fillId="0" borderId="0" xfId="43" applyBorder="1" applyAlignment="1">
      <alignment/>
    </xf>
    <xf numFmtId="0" fontId="26" fillId="0" borderId="0" xfId="56" applyFont="1" applyBorder="1" applyAlignment="1">
      <alignment/>
      <protection/>
    </xf>
    <xf numFmtId="0" fontId="0" fillId="0" borderId="0" xfId="55">
      <alignment/>
      <protection/>
    </xf>
    <xf numFmtId="3" fontId="37" fillId="0" borderId="11" xfId="57" applyNumberFormat="1" applyFont="1" applyBorder="1" applyAlignment="1">
      <alignment horizontal="center" vertical="center" wrapText="1"/>
      <protection/>
    </xf>
    <xf numFmtId="0" fontId="37" fillId="0" borderId="11" xfId="57" applyNumberFormat="1" applyFont="1" applyFill="1" applyBorder="1" applyAlignment="1" applyProtection="1">
      <alignment horizontal="center" vertical="center" wrapText="1"/>
      <protection/>
    </xf>
    <xf numFmtId="0" fontId="37" fillId="0" borderId="11" xfId="57" applyNumberFormat="1" applyFont="1" applyFill="1" applyBorder="1" applyAlignment="1" applyProtection="1">
      <alignment horizontal="left" vertical="center" wrapText="1"/>
      <protection/>
    </xf>
    <xf numFmtId="0" fontId="44" fillId="0" borderId="11" xfId="57" applyNumberFormat="1" applyFont="1" applyFill="1" applyBorder="1" applyAlignment="1" applyProtection="1">
      <alignment horizontal="center" vertical="center" wrapText="1"/>
      <protection/>
    </xf>
    <xf numFmtId="0" fontId="37" fillId="0" borderId="11" xfId="57" applyFont="1" applyBorder="1" applyAlignment="1">
      <alignment horizontal="left" vertical="center" wrapText="1"/>
      <protection/>
    </xf>
    <xf numFmtId="0" fontId="44" fillId="0" borderId="11" xfId="57" applyFont="1" applyBorder="1" applyAlignment="1">
      <alignment horizontal="center" vertical="center" wrapText="1"/>
      <protection/>
    </xf>
    <xf numFmtId="0" fontId="47" fillId="0" borderId="11" xfId="57" applyFont="1" applyBorder="1" applyAlignment="1">
      <alignment horizontal="center" vertical="center" wrapText="1"/>
      <protection/>
    </xf>
    <xf numFmtId="0" fontId="37" fillId="0" borderId="11" xfId="57" applyFont="1" applyBorder="1" applyAlignment="1">
      <alignment horizontal="center" vertical="center" wrapText="1"/>
      <protection/>
    </xf>
    <xf numFmtId="0" fontId="44" fillId="0" borderId="11" xfId="57" applyFont="1" applyFill="1" applyBorder="1" applyAlignment="1">
      <alignment horizontal="center" vertical="center" wrapText="1"/>
      <protection/>
    </xf>
    <xf numFmtId="0" fontId="37" fillId="0" borderId="11" xfId="57" applyFont="1" applyFill="1" applyBorder="1" applyAlignment="1">
      <alignment horizontal="center" vertical="center" wrapText="1"/>
      <protection/>
    </xf>
    <xf numFmtId="0" fontId="48" fillId="0" borderId="11" xfId="57" applyNumberFormat="1" applyFont="1" applyFill="1" applyBorder="1" applyAlignment="1" applyProtection="1">
      <alignment horizontal="left" vertical="center" wrapText="1"/>
      <protection/>
    </xf>
    <xf numFmtId="0" fontId="48" fillId="0" borderId="11" xfId="57" applyNumberFormat="1" applyFont="1" applyFill="1" applyBorder="1" applyAlignment="1" applyProtection="1">
      <alignment horizontal="center" vertical="center" wrapText="1"/>
      <protection/>
    </xf>
    <xf numFmtId="0" fontId="49" fillId="0" borderId="11" xfId="57" applyNumberFormat="1" applyFont="1" applyFill="1" applyBorder="1" applyAlignment="1" applyProtection="1">
      <alignment horizontal="center" vertical="center" wrapText="1"/>
      <protection/>
    </xf>
    <xf numFmtId="3" fontId="37" fillId="0" borderId="0" xfId="57" applyNumberFormat="1" applyFont="1" applyBorder="1" applyAlignment="1">
      <alignment horizontal="center" vertical="center" wrapText="1"/>
      <protection/>
    </xf>
    <xf numFmtId="0" fontId="48" fillId="0" borderId="0" xfId="57" applyNumberFormat="1" applyFont="1" applyFill="1" applyBorder="1" applyAlignment="1" applyProtection="1">
      <alignment horizontal="left" vertical="center" wrapText="1"/>
      <protection/>
    </xf>
    <xf numFmtId="0" fontId="49" fillId="0" borderId="0" xfId="57" applyNumberFormat="1" applyFont="1" applyFill="1" applyBorder="1" applyAlignment="1" applyProtection="1">
      <alignment horizontal="center" vertical="center" wrapText="1"/>
      <protection/>
    </xf>
    <xf numFmtId="0" fontId="48" fillId="0" borderId="0" xfId="57" applyNumberFormat="1" applyFont="1" applyFill="1" applyBorder="1" applyAlignment="1" applyProtection="1">
      <alignment horizontal="center" vertical="center" wrapText="1"/>
      <protection/>
    </xf>
    <xf numFmtId="0" fontId="37" fillId="0" borderId="0" xfId="57" applyNumberFormat="1" applyFont="1" applyFill="1" applyBorder="1" applyAlignment="1" applyProtection="1">
      <alignment horizontal="center" vertical="center" wrapText="1"/>
      <protection/>
    </xf>
    <xf numFmtId="0" fontId="50" fillId="0" borderId="0" xfId="44" applyNumberFormat="1" applyFill="1" applyBorder="1" applyAlignment="1" applyProtection="1">
      <alignment horizontal="left" vertical="center" wrapText="1"/>
      <protection/>
    </xf>
    <xf numFmtId="0" fontId="0" fillId="0" borderId="0" xfId="55" applyAlignment="1">
      <alignment horizontal="left"/>
      <protection/>
    </xf>
    <xf numFmtId="0" fontId="0" fillId="20" borderId="0" xfId="55" applyFill="1">
      <alignment/>
      <protection/>
    </xf>
    <xf numFmtId="0" fontId="51" fillId="20" borderId="0" xfId="55" applyFont="1" applyFill="1">
      <alignment/>
      <protection/>
    </xf>
    <xf numFmtId="0" fontId="0" fillId="0" borderId="0" xfId="55" applyAlignment="1">
      <alignment horizontal="center" vertical="center" wrapText="1"/>
      <protection/>
    </xf>
    <xf numFmtId="0" fontId="51" fillId="0" borderId="0" xfId="55" applyFont="1" applyAlignment="1">
      <alignment horizontal="center" vertical="center" wrapText="1"/>
      <protection/>
    </xf>
    <xf numFmtId="0" fontId="31" fillId="0" borderId="11" xfId="55" applyFont="1" applyBorder="1" applyAlignment="1">
      <alignment horizontal="center" vertical="center" wrapText="1"/>
      <protection/>
    </xf>
    <xf numFmtId="0" fontId="50" fillId="0" borderId="0" xfId="44" applyAlignment="1" applyProtection="1">
      <alignment/>
      <protection/>
    </xf>
    <xf numFmtId="0" fontId="52" fillId="0" borderId="11" xfId="55" applyFont="1" applyBorder="1" applyAlignment="1">
      <alignment horizontal="center" vertical="center" wrapText="1"/>
      <protection/>
    </xf>
    <xf numFmtId="0" fontId="53" fillId="0" borderId="11" xfId="55" applyFont="1" applyBorder="1" applyAlignment="1">
      <alignment horizontal="center" vertical="center" wrapText="1"/>
      <protection/>
    </xf>
    <xf numFmtId="0" fontId="54" fillId="0" borderId="0" xfId="55" applyFont="1">
      <alignment/>
      <protection/>
    </xf>
    <xf numFmtId="0" fontId="53" fillId="0" borderId="14" xfId="55" applyFont="1" applyBorder="1" applyAlignment="1">
      <alignment horizontal="center" vertical="center" wrapText="1"/>
      <protection/>
    </xf>
    <xf numFmtId="0" fontId="52" fillId="0" borderId="14" xfId="55" applyFont="1" applyBorder="1" applyAlignment="1">
      <alignment horizontal="center" vertical="center" wrapText="1"/>
      <protection/>
    </xf>
    <xf numFmtId="0" fontId="0" fillId="0" borderId="0" xfId="55" applyAlignment="1">
      <alignment horizontal="left" vertical="center" wrapText="1"/>
      <protection/>
    </xf>
    <xf numFmtId="0" fontId="51" fillId="0" borderId="0" xfId="55" applyFont="1" applyAlignment="1">
      <alignment horizontal="left" vertical="center" wrapText="1"/>
      <protection/>
    </xf>
    <xf numFmtId="0" fontId="50" fillId="0" borderId="0" xfId="44" applyAlignment="1" applyProtection="1">
      <alignment horizontal="right"/>
      <protection/>
    </xf>
    <xf numFmtId="0" fontId="37" fillId="0" borderId="11" xfId="55" applyFont="1" applyBorder="1" applyAlignment="1">
      <alignment horizontal="center" vertical="center" wrapText="1"/>
      <protection/>
    </xf>
    <xf numFmtId="0" fontId="4" fillId="0" borderId="0" xfId="55" applyFont="1">
      <alignment/>
      <protection/>
    </xf>
    <xf numFmtId="0" fontId="7" fillId="0" borderId="11" xfId="55" applyFont="1" applyBorder="1" applyAlignment="1">
      <alignment horizontal="center" vertical="center" wrapText="1"/>
      <protection/>
    </xf>
    <xf numFmtId="0" fontId="18" fillId="0" borderId="11" xfId="55" applyFont="1" applyBorder="1" applyAlignment="1">
      <alignment horizontal="center" vertical="center" wrapText="1"/>
      <protection/>
    </xf>
    <xf numFmtId="0" fontId="3" fillId="0" borderId="15" xfId="43" applyNumberForma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4" fillId="0" borderId="11" xfId="0" applyFont="1" applyBorder="1" applyAlignment="1">
      <alignment/>
    </xf>
    <xf numFmtId="0" fontId="0" fillId="17" borderId="11" xfId="33" applyFont="1" applyFill="1" applyBorder="1" applyAlignment="1">
      <alignment vertical="top" wrapText="1"/>
      <protection/>
    </xf>
    <xf numFmtId="0" fontId="0" fillId="17" borderId="11" xfId="33" applyFont="1" applyFill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0" fillId="0" borderId="11" xfId="33" applyFont="1" applyFill="1" applyBorder="1" applyAlignment="1">
      <alignment horizontal="left" vertical="top" wrapText="1"/>
      <protection/>
    </xf>
    <xf numFmtId="0" fontId="0" fillId="17" borderId="11" xfId="33" applyFont="1" applyFill="1" applyBorder="1" applyAlignment="1">
      <alignment horizontal="center" vertical="top" wrapText="1"/>
      <protection/>
    </xf>
    <xf numFmtId="0" fontId="0" fillId="0" borderId="11" xfId="33" applyFont="1" applyFill="1" applyBorder="1" applyAlignment="1">
      <alignment horizontal="center" vertical="top" wrapText="1"/>
      <protection/>
    </xf>
    <xf numFmtId="0" fontId="0" fillId="20" borderId="11" xfId="33" applyFont="1" applyFill="1" applyBorder="1" applyAlignment="1">
      <alignment horizontal="center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17" borderId="11" xfId="33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2" fontId="13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3" fontId="13" fillId="0" borderId="11" xfId="56" applyNumberFormat="1" applyFont="1" applyFill="1" applyBorder="1" applyAlignment="1">
      <alignment horizontal="center" vertical="center" wrapText="1"/>
      <protection/>
    </xf>
    <xf numFmtId="0" fontId="34" fillId="0" borderId="0" xfId="56" applyFont="1" applyFill="1" applyBorder="1" applyAlignment="1">
      <alignment horizontal="center" vertical="center" wrapText="1"/>
      <protection/>
    </xf>
    <xf numFmtId="2" fontId="9" fillId="0" borderId="11" xfId="43" applyNumberFormat="1" applyFont="1" applyFill="1" applyBorder="1" applyAlignment="1">
      <alignment horizontal="center" vertical="center" wrapText="1"/>
    </xf>
    <xf numFmtId="0" fontId="11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6" fillId="0" borderId="11" xfId="43" applyFont="1" applyFill="1" applyBorder="1" applyAlignment="1">
      <alignment horizontal="center" vertical="center" wrapText="1"/>
    </xf>
    <xf numFmtId="0" fontId="3" fillId="0" borderId="18" xfId="43" applyFont="1" applyBorder="1" applyAlignment="1">
      <alignment horizontal="center" vertical="center" wrapText="1"/>
    </xf>
    <xf numFmtId="0" fontId="1" fillId="0" borderId="0" xfId="56" applyFont="1" applyFill="1" applyBorder="1" applyAlignment="1">
      <alignment horizontal="center" vertical="center" wrapText="1"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2" fillId="18" borderId="0" xfId="33" applyFont="1" applyFill="1" applyBorder="1" applyAlignment="1">
      <alignment horizontal="left" vertical="center" wrapText="1"/>
      <protection/>
    </xf>
    <xf numFmtId="0" fontId="3" fillId="0" borderId="10" xfId="43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8" fillId="18" borderId="11" xfId="56" applyFont="1" applyFill="1" applyBorder="1" applyAlignment="1">
      <alignment horizontal="center" vertical="center" wrapText="1"/>
      <protection/>
    </xf>
    <xf numFmtId="0" fontId="1" fillId="0" borderId="0" xfId="56" applyBorder="1">
      <alignment/>
      <protection/>
    </xf>
    <xf numFmtId="14" fontId="5" fillId="0" borderId="0" xfId="56" applyNumberFormat="1" applyFont="1" applyBorder="1" applyAlignment="1">
      <alignment horizontal="left" vertical="center" wrapText="1"/>
      <protection/>
    </xf>
    <xf numFmtId="0" fontId="5" fillId="0" borderId="0" xfId="56" applyFont="1" applyBorder="1" applyAlignment="1">
      <alignment horizontal="right"/>
      <protection/>
    </xf>
    <xf numFmtId="0" fontId="26" fillId="0" borderId="0" xfId="56" applyFont="1" applyBorder="1">
      <alignment/>
      <protection/>
    </xf>
    <xf numFmtId="0" fontId="3" fillId="0" borderId="0" xfId="43" applyBorder="1" applyAlignment="1">
      <alignment/>
    </xf>
    <xf numFmtId="0" fontId="12" fillId="0" borderId="11" xfId="56" applyFont="1" applyFill="1" applyBorder="1" applyAlignment="1">
      <alignment horizontal="center" vertical="center" wrapText="1"/>
      <protection/>
    </xf>
    <xf numFmtId="0" fontId="24" fillId="0" borderId="11" xfId="56" applyFont="1" applyFill="1" applyBorder="1" applyAlignment="1">
      <alignment horizontal="left" vertical="center" wrapText="1"/>
      <protection/>
    </xf>
    <xf numFmtId="0" fontId="35" fillId="0" borderId="0" xfId="43" applyFont="1" applyAlignment="1">
      <alignment horizontal="center"/>
    </xf>
    <xf numFmtId="0" fontId="8" fillId="0" borderId="0" xfId="56" applyFont="1" applyBorder="1" applyAlignment="1">
      <alignment horizontal="left" vertical="center" wrapText="1"/>
      <protection/>
    </xf>
    <xf numFmtId="0" fontId="20" fillId="0" borderId="11" xfId="56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 horizontal="center"/>
    </xf>
    <xf numFmtId="0" fontId="3" fillId="0" borderId="0" xfId="43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8" fillId="0" borderId="11" xfId="56" applyFont="1" applyFill="1" applyBorder="1" applyAlignment="1">
      <alignment horizontal="center" vertical="center" wrapText="1"/>
      <protection/>
    </xf>
    <xf numFmtId="2" fontId="9" fillId="0" borderId="11" xfId="0" applyNumberFormat="1" applyFont="1" applyFill="1" applyBorder="1" applyAlignment="1">
      <alignment horizontal="center" vertical="center" wrapText="1"/>
    </xf>
    <xf numFmtId="0" fontId="14" fillId="0" borderId="16" xfId="56" applyFont="1" applyBorder="1" applyAlignment="1">
      <alignment horizontal="center" vertical="center" wrapText="1"/>
      <protection/>
    </xf>
    <xf numFmtId="0" fontId="14" fillId="0" borderId="17" xfId="56" applyFont="1" applyBorder="1" applyAlignment="1">
      <alignment horizontal="center" vertical="center" wrapText="1"/>
      <protection/>
    </xf>
    <xf numFmtId="0" fontId="14" fillId="0" borderId="14" xfId="56" applyFont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0" fontId="36" fillId="0" borderId="0" xfId="56" applyFont="1" applyBorder="1" applyAlignment="1">
      <alignment horizontal="left" vertical="center" wrapText="1"/>
      <protection/>
    </xf>
    <xf numFmtId="0" fontId="9" fillId="0" borderId="11" xfId="43" applyFont="1" applyFill="1" applyBorder="1" applyAlignment="1">
      <alignment horizontal="center" vertical="center" wrapText="1"/>
    </xf>
    <xf numFmtId="0" fontId="8" fillId="18" borderId="19" xfId="56" applyFont="1" applyFill="1" applyBorder="1" applyAlignment="1">
      <alignment horizontal="center" vertical="center" wrapText="1"/>
      <protection/>
    </xf>
    <xf numFmtId="0" fontId="8" fillId="18" borderId="20" xfId="56" applyFont="1" applyFill="1" applyBorder="1" applyAlignment="1">
      <alignment horizontal="center" vertical="center" wrapText="1"/>
      <protection/>
    </xf>
    <xf numFmtId="0" fontId="8" fillId="18" borderId="21" xfId="56" applyFont="1" applyFill="1" applyBorder="1" applyAlignment="1">
      <alignment horizontal="center" vertical="center" wrapText="1"/>
      <protection/>
    </xf>
    <xf numFmtId="0" fontId="8" fillId="18" borderId="22" xfId="56" applyFont="1" applyFill="1" applyBorder="1" applyAlignment="1">
      <alignment horizontal="center" vertical="center" wrapText="1"/>
      <protection/>
    </xf>
    <xf numFmtId="0" fontId="30" fillId="0" borderId="0" xfId="56" applyFont="1" applyFill="1" applyBorder="1" applyAlignment="1">
      <alignment horizontal="left" vertical="center" wrapText="1"/>
      <protection/>
    </xf>
    <xf numFmtId="0" fontId="15" fillId="0" borderId="0" xfId="56" applyFont="1" applyFill="1" applyBorder="1" applyAlignment="1">
      <alignment horizontal="left" vertical="center" wrapText="1"/>
      <protection/>
    </xf>
    <xf numFmtId="14" fontId="75" fillId="0" borderId="0" xfId="56" applyNumberFormat="1" applyFont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 wrapText="1"/>
    </xf>
    <xf numFmtId="4" fontId="42" fillId="0" borderId="11" xfId="43" applyNumberFormat="1" applyFont="1" applyFill="1" applyBorder="1" applyAlignment="1">
      <alignment horizontal="center" vertical="center" wrapText="1"/>
    </xf>
    <xf numFmtId="4" fontId="42" fillId="0" borderId="11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38" fillId="0" borderId="0" xfId="56" applyFont="1" applyBorder="1" applyAlignment="1">
      <alignment horizontal="center" vertical="center" wrapText="1"/>
      <protection/>
    </xf>
    <xf numFmtId="4" fontId="3" fillId="0" borderId="0" xfId="43" applyNumberFormat="1" applyFill="1" applyBorder="1" applyAlignment="1">
      <alignment horizontal="center" vertical="center" wrapText="1"/>
    </xf>
    <xf numFmtId="0" fontId="3" fillId="0" borderId="0" xfId="43" applyBorder="1" applyAlignment="1">
      <alignment horizontal="center" vertical="center" wrapText="1"/>
    </xf>
    <xf numFmtId="0" fontId="1" fillId="0" borderId="0" xfId="56" applyBorder="1" applyAlignment="1">
      <alignment horizontal="center" vertical="center" wrapText="1"/>
      <protection/>
    </xf>
    <xf numFmtId="4" fontId="42" fillId="0" borderId="23" xfId="43" applyNumberFormat="1" applyFont="1" applyFill="1" applyBorder="1" applyAlignment="1">
      <alignment horizontal="center" vertical="center" wrapText="1"/>
    </xf>
    <xf numFmtId="4" fontId="42" fillId="0" borderId="24" xfId="43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3" fillId="0" borderId="0" xfId="43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8" fillId="18" borderId="16" xfId="56" applyFont="1" applyFill="1" applyBorder="1" applyAlignment="1">
      <alignment horizontal="center" vertical="center" wrapText="1"/>
      <protection/>
    </xf>
    <xf numFmtId="0" fontId="8" fillId="18" borderId="17" xfId="56" applyFont="1" applyFill="1" applyBorder="1" applyAlignment="1">
      <alignment horizontal="center" vertical="center" wrapText="1"/>
      <protection/>
    </xf>
    <xf numFmtId="0" fontId="8" fillId="18" borderId="14" xfId="56" applyFont="1" applyFill="1" applyBorder="1" applyAlignment="1">
      <alignment horizontal="center" vertical="center" wrapText="1"/>
      <protection/>
    </xf>
    <xf numFmtId="0" fontId="50" fillId="0" borderId="0" xfId="44" applyNumberFormat="1" applyFill="1" applyBorder="1" applyAlignment="1" applyProtection="1">
      <alignment horizontal="left" vertical="center" wrapText="1"/>
      <protection/>
    </xf>
    <xf numFmtId="0" fontId="0" fillId="0" borderId="0" xfId="55" applyAlignment="1">
      <alignment horizontal="center"/>
      <protection/>
    </xf>
    <xf numFmtId="0" fontId="30" fillId="0" borderId="0" xfId="55" applyFont="1" applyAlignment="1">
      <alignment horizontal="center"/>
      <protection/>
    </xf>
    <xf numFmtId="3" fontId="37" fillId="0" borderId="11" xfId="57" applyNumberFormat="1" applyFont="1" applyBorder="1" applyAlignment="1">
      <alignment horizontal="center" vertical="center" wrapText="1"/>
      <protection/>
    </xf>
    <xf numFmtId="0" fontId="37" fillId="0" borderId="11" xfId="57" applyNumberFormat="1" applyFont="1" applyFill="1" applyBorder="1" applyAlignment="1" applyProtection="1">
      <alignment horizontal="center" vertical="center" wrapText="1"/>
      <protection/>
    </xf>
    <xf numFmtId="0" fontId="50" fillId="0" borderId="0" xfId="44" applyAlignment="1" applyProtection="1">
      <alignment horizontal="left" vertical="center" wrapText="1"/>
      <protection/>
    </xf>
    <xf numFmtId="0" fontId="8" fillId="0" borderId="0" xfId="44" applyFont="1" applyAlignment="1" applyProtection="1">
      <alignment horizont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6" xfId="55" applyFont="1" applyBorder="1" applyAlignment="1">
      <alignment horizontal="center" vertical="center" wrapText="1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31" fillId="0" borderId="11" xfId="55" applyFont="1" applyBorder="1" applyAlignment="1">
      <alignment horizontal="center" vertical="center" wrapText="1"/>
      <protection/>
    </xf>
    <xf numFmtId="0" fontId="28" fillId="0" borderId="11" xfId="55" applyFont="1" applyBorder="1" applyAlignment="1">
      <alignment horizontal="center" vertical="center" wrapText="1"/>
      <protection/>
    </xf>
    <xf numFmtId="0" fontId="50" fillId="0" borderId="0" xfId="44" applyFont="1" applyAlignment="1" applyProtection="1">
      <alignment horizontal="left" vertical="center" wrapText="1"/>
      <protection/>
    </xf>
    <xf numFmtId="0" fontId="37" fillId="0" borderId="11" xfId="55" applyFont="1" applyBorder="1" applyAlignment="1">
      <alignment horizontal="center" vertical="center" wrapText="1"/>
      <protection/>
    </xf>
    <xf numFmtId="0" fontId="0" fillId="17" borderId="0" xfId="33" applyFill="1" applyBorder="1" applyAlignment="1">
      <alignment/>
      <protection/>
    </xf>
    <xf numFmtId="0" fontId="16" fillId="17" borderId="25" xfId="33" applyFont="1" applyFill="1" applyBorder="1" applyAlignment="1">
      <alignment horizontal="center" vertical="center"/>
      <protection/>
    </xf>
    <xf numFmtId="0" fontId="45" fillId="17" borderId="23" xfId="33" applyFont="1" applyFill="1" applyBorder="1" applyAlignment="1">
      <alignment horizontal="center"/>
      <protection/>
    </xf>
    <xf numFmtId="0" fontId="45" fillId="17" borderId="26" xfId="33" applyFont="1" applyFill="1" applyBorder="1" applyAlignment="1">
      <alignment horizontal="center"/>
      <protection/>
    </xf>
    <xf numFmtId="0" fontId="45" fillId="17" borderId="24" xfId="33" applyFont="1" applyFill="1" applyBorder="1" applyAlignment="1">
      <alignment horizontal="center"/>
      <protection/>
    </xf>
    <xf numFmtId="0" fontId="0" fillId="17" borderId="11" xfId="33" applyFont="1" applyFill="1" applyBorder="1" applyAlignment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клей для камня Corian и Montelli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лей для камня Corian и Montelli" xfId="55"/>
    <cellStyle name="Обычный_Лист1" xfId="56"/>
    <cellStyle name="Обычный_Лист1_клей для камня Corian и Montelli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http://www.plastics.ua/dom" TargetMode="External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4.jpeg" /><Relationship Id="rId7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http://www.plastics.ua/dom#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5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0;&#1086;&#1085;&#1090;&#1072;&#1082;&#1090;&#1099;!A1" /><Relationship Id="rId2" Type="http://schemas.openxmlformats.org/officeDocument/2006/relationships/hyperlink" Target="http://www.plastics.ua/dom" TargetMode="External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16.jpeg" /><Relationship Id="rId8" Type="http://schemas.openxmlformats.org/officeDocument/2006/relationships/image" Target="../media/image17.jpeg" /><Relationship Id="rId9" Type="http://schemas.openxmlformats.org/officeDocument/2006/relationships/hyperlink" Target="http://www.plastics.ua/dom" TargetMode="External" /><Relationship Id="rId10" Type="http://schemas.openxmlformats.org/officeDocument/2006/relationships/hyperlink" Target="#&#1050;&#1086;&#1085;&#1090;&#1072;&#1082;&#1090;&#1099;!A1" /><Relationship Id="rId1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6</xdr:row>
      <xdr:rowOff>47625</xdr:rowOff>
    </xdr:from>
    <xdr:to>
      <xdr:col>1</xdr:col>
      <xdr:colOff>2476500</xdr:colOff>
      <xdr:row>6</xdr:row>
      <xdr:rowOff>847725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324225"/>
          <a:ext cx="1238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3</xdr:row>
      <xdr:rowOff>47625</xdr:rowOff>
    </xdr:from>
    <xdr:to>
      <xdr:col>1</xdr:col>
      <xdr:colOff>2571750</xdr:colOff>
      <xdr:row>4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257300"/>
          <a:ext cx="1428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8</xdr:row>
      <xdr:rowOff>66675</xdr:rowOff>
    </xdr:from>
    <xdr:to>
      <xdr:col>1</xdr:col>
      <xdr:colOff>2343150</xdr:colOff>
      <xdr:row>8</xdr:row>
      <xdr:rowOff>762000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50292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38100</xdr:rowOff>
    </xdr:from>
    <xdr:to>
      <xdr:col>1</xdr:col>
      <xdr:colOff>3467100</xdr:colOff>
      <xdr:row>0</xdr:row>
      <xdr:rowOff>200025</xdr:rowOff>
    </xdr:to>
    <xdr:sp>
      <xdr:nvSpPr>
        <xdr:cNvPr id="4" name="Rectangle 13"/>
        <xdr:cNvSpPr>
          <a:spLocks/>
        </xdr:cNvSpPr>
      </xdr:nvSpPr>
      <xdr:spPr>
        <a:xfrm>
          <a:off x="4162425" y="38100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1</xdr:col>
      <xdr:colOff>2076450</xdr:colOff>
      <xdr:row>0</xdr:row>
      <xdr:rowOff>409575</xdr:rowOff>
    </xdr:from>
    <xdr:to>
      <xdr:col>1</xdr:col>
      <xdr:colOff>3438525</xdr:colOff>
      <xdr:row>0</xdr:row>
      <xdr:rowOff>638175</xdr:rowOff>
    </xdr:to>
    <xdr:sp>
      <xdr:nvSpPr>
        <xdr:cNvPr id="5" name="Rectangle 14">
          <a:hlinkClick r:id="rId4"/>
        </xdr:cNvPr>
        <xdr:cNvSpPr>
          <a:spLocks/>
        </xdr:cNvSpPr>
      </xdr:nvSpPr>
      <xdr:spPr>
        <a:xfrm>
          <a:off x="5419725" y="409575"/>
          <a:ext cx="1362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1</xdr:col>
      <xdr:colOff>847725</xdr:colOff>
      <xdr:row>0</xdr:row>
      <xdr:rowOff>228600</xdr:rowOff>
    </xdr:from>
    <xdr:to>
      <xdr:col>1</xdr:col>
      <xdr:colOff>3448050</xdr:colOff>
      <xdr:row>0</xdr:row>
      <xdr:rowOff>409575</xdr:rowOff>
    </xdr:to>
    <xdr:sp>
      <xdr:nvSpPr>
        <xdr:cNvPr id="6" name="Rectangle 55">
          <a:hlinkClick r:id="rId5"/>
        </xdr:cNvPr>
        <xdr:cNvSpPr>
          <a:spLocks/>
        </xdr:cNvSpPr>
      </xdr:nvSpPr>
      <xdr:spPr>
        <a:xfrm>
          <a:off x="4191000" y="228600"/>
          <a:ext cx="2590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571500</xdr:rowOff>
    </xdr:to>
    <xdr:pic>
      <xdr:nvPicPr>
        <xdr:cNvPr id="7" name="Picture 185" descr="Plastics-DOM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571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5</xdr:row>
      <xdr:rowOff>123825</xdr:rowOff>
    </xdr:from>
    <xdr:to>
      <xdr:col>1</xdr:col>
      <xdr:colOff>2543175</xdr:colOff>
      <xdr:row>5</xdr:row>
      <xdr:rowOff>790575</xdr:rowOff>
    </xdr:to>
    <xdr:pic>
      <xdr:nvPicPr>
        <xdr:cNvPr id="8" name="Picture 1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38625" y="2343150"/>
          <a:ext cx="16478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9525</xdr:colOff>
      <xdr:row>34</xdr:row>
      <xdr:rowOff>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0</xdr:row>
      <xdr:rowOff>704850</xdr:rowOff>
    </xdr:from>
    <xdr:to>
      <xdr:col>2</xdr:col>
      <xdr:colOff>828675</xdr:colOff>
      <xdr:row>0</xdr:row>
      <xdr:rowOff>704850</xdr:rowOff>
    </xdr:to>
    <xdr:sp>
      <xdr:nvSpPr>
        <xdr:cNvPr id="2" name="Rectangle 53"/>
        <xdr:cNvSpPr>
          <a:spLocks/>
        </xdr:cNvSpPr>
      </xdr:nvSpPr>
      <xdr:spPr>
        <a:xfrm>
          <a:off x="1828800" y="704850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2</xdr:col>
      <xdr:colOff>1476375</xdr:colOff>
      <xdr:row>0</xdr:row>
      <xdr:rowOff>361950</xdr:rowOff>
    </xdr:from>
    <xdr:to>
      <xdr:col>3</xdr:col>
      <xdr:colOff>1143000</xdr:colOff>
      <xdr:row>0</xdr:row>
      <xdr:rowOff>361950</xdr:rowOff>
    </xdr:to>
    <xdr:sp>
      <xdr:nvSpPr>
        <xdr:cNvPr id="3" name="Rectangle 54">
          <a:hlinkClick r:id="rId2"/>
        </xdr:cNvPr>
        <xdr:cNvSpPr>
          <a:spLocks/>
        </xdr:cNvSpPr>
      </xdr:nvSpPr>
      <xdr:spPr>
        <a:xfrm>
          <a:off x="5286375" y="3619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2</xdr:col>
      <xdr:colOff>523875</xdr:colOff>
      <xdr:row>0</xdr:row>
      <xdr:rowOff>180975</xdr:rowOff>
    </xdr:from>
    <xdr:to>
      <xdr:col>3</xdr:col>
      <xdr:colOff>1143000</xdr:colOff>
      <xdr:row>0</xdr:row>
      <xdr:rowOff>180975</xdr:rowOff>
    </xdr:to>
    <xdr:sp>
      <xdr:nvSpPr>
        <xdr:cNvPr id="4" name="Rectangle 55">
          <a:hlinkClick r:id="rId3"/>
        </xdr:cNvPr>
        <xdr:cNvSpPr>
          <a:spLocks/>
        </xdr:cNvSpPr>
      </xdr:nvSpPr>
      <xdr:spPr>
        <a:xfrm>
          <a:off x="4333875" y="180975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>
    <xdr:from>
      <xdr:col>2</xdr:col>
      <xdr:colOff>828675</xdr:colOff>
      <xdr:row>0</xdr:row>
      <xdr:rowOff>38100</xdr:rowOff>
    </xdr:from>
    <xdr:to>
      <xdr:col>3</xdr:col>
      <xdr:colOff>1143000</xdr:colOff>
      <xdr:row>0</xdr:row>
      <xdr:rowOff>38100</xdr:rowOff>
    </xdr:to>
    <xdr:sp>
      <xdr:nvSpPr>
        <xdr:cNvPr id="5" name="Rectangle 13"/>
        <xdr:cNvSpPr>
          <a:spLocks/>
        </xdr:cNvSpPr>
      </xdr:nvSpPr>
      <xdr:spPr>
        <a:xfrm>
          <a:off x="4638675" y="3810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0</xdr:row>
      <xdr:rowOff>695325</xdr:rowOff>
    </xdr:to>
    <xdr:pic>
      <xdr:nvPicPr>
        <xdr:cNvPr id="6" name="Picture 77" descr="Plastics-DOM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333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47625</xdr:rowOff>
    </xdr:from>
    <xdr:to>
      <xdr:col>6</xdr:col>
      <xdr:colOff>838200</xdr:colOff>
      <xdr:row>4</xdr:row>
      <xdr:rowOff>28575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rcRect b="33489"/>
        <a:stretch>
          <a:fillRect/>
        </a:stretch>
      </xdr:blipFill>
      <xdr:spPr>
        <a:xfrm>
          <a:off x="4686300" y="923925"/>
          <a:ext cx="1724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0</xdr:row>
      <xdr:rowOff>47625</xdr:rowOff>
    </xdr:from>
    <xdr:to>
      <xdr:col>7</xdr:col>
      <xdr:colOff>2009775</xdr:colOff>
      <xdr:row>0</xdr:row>
      <xdr:rowOff>209550</xdr:rowOff>
    </xdr:to>
    <xdr:sp>
      <xdr:nvSpPr>
        <xdr:cNvPr id="2" name="Rectangle 13"/>
        <xdr:cNvSpPr>
          <a:spLocks/>
        </xdr:cNvSpPr>
      </xdr:nvSpPr>
      <xdr:spPr>
        <a:xfrm>
          <a:off x="5819775" y="47625"/>
          <a:ext cx="2657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7</xdr:col>
      <xdr:colOff>504825</xdr:colOff>
      <xdr:row>0</xdr:row>
      <xdr:rowOff>466725</xdr:rowOff>
    </xdr:from>
    <xdr:to>
      <xdr:col>7</xdr:col>
      <xdr:colOff>2000250</xdr:colOff>
      <xdr:row>0</xdr:row>
      <xdr:rowOff>590550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6972300" y="466725"/>
          <a:ext cx="1495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6</xdr:col>
      <xdr:colOff>304800</xdr:colOff>
      <xdr:row>0</xdr:row>
      <xdr:rowOff>247650</xdr:rowOff>
    </xdr:from>
    <xdr:to>
      <xdr:col>7</xdr:col>
      <xdr:colOff>2009775</xdr:colOff>
      <xdr:row>0</xdr:row>
      <xdr:rowOff>247650</xdr:rowOff>
    </xdr:to>
    <xdr:sp>
      <xdr:nvSpPr>
        <xdr:cNvPr id="4" name="Rectangle 55">
          <a:hlinkClick r:id="rId3"/>
        </xdr:cNvPr>
        <xdr:cNvSpPr>
          <a:spLocks/>
        </xdr:cNvSpPr>
      </xdr:nvSpPr>
      <xdr:spPr>
        <a:xfrm>
          <a:off x="5876925" y="24765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619125</xdr:rowOff>
    </xdr:to>
    <xdr:pic>
      <xdr:nvPicPr>
        <xdr:cNvPr id="5" name="Picture 73" descr="Plastics-DOM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86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1</xdr:row>
      <xdr:rowOff>57150</xdr:rowOff>
    </xdr:from>
    <xdr:to>
      <xdr:col>4</xdr:col>
      <xdr:colOff>1504950</xdr:colOff>
      <xdr:row>3</xdr:row>
      <xdr:rowOff>95250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rcRect b="33489"/>
        <a:stretch>
          <a:fillRect/>
        </a:stretch>
      </xdr:blipFill>
      <xdr:spPr>
        <a:xfrm>
          <a:off x="5410200" y="790575"/>
          <a:ext cx="2171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0</xdr:row>
      <xdr:rowOff>57150</xdr:rowOff>
    </xdr:from>
    <xdr:to>
      <xdr:col>4</xdr:col>
      <xdr:colOff>1552575</xdr:colOff>
      <xdr:row>0</xdr:row>
      <xdr:rowOff>219075</xdr:rowOff>
    </xdr:to>
    <xdr:sp>
      <xdr:nvSpPr>
        <xdr:cNvPr id="2" name="Rectangle 13"/>
        <xdr:cNvSpPr>
          <a:spLocks/>
        </xdr:cNvSpPr>
      </xdr:nvSpPr>
      <xdr:spPr>
        <a:xfrm>
          <a:off x="5314950" y="57150"/>
          <a:ext cx="2314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4</xdr:col>
      <xdr:colOff>95250</xdr:colOff>
      <xdr:row>0</xdr:row>
      <xdr:rowOff>476250</xdr:rowOff>
    </xdr:from>
    <xdr:to>
      <xdr:col>4</xdr:col>
      <xdr:colOff>1524000</xdr:colOff>
      <xdr:row>0</xdr:row>
      <xdr:rowOff>657225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6172200" y="47625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133350</xdr:colOff>
      <xdr:row>0</xdr:row>
      <xdr:rowOff>266700</xdr:rowOff>
    </xdr:from>
    <xdr:to>
      <xdr:col>4</xdr:col>
      <xdr:colOff>1552575</xdr:colOff>
      <xdr:row>0</xdr:row>
      <xdr:rowOff>476250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4743450" y="266700"/>
          <a:ext cx="2886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Подразделения в 21 городе Украины</a:t>
          </a:r>
        </a:p>
      </xdr:txBody>
    </xdr:sp>
    <xdr:clientData/>
  </xdr:twoCellAnchor>
  <xdr:twoCellAnchor editAs="oneCell">
    <xdr:from>
      <xdr:col>0</xdr:col>
      <xdr:colOff>19050</xdr:colOff>
      <xdr:row>5</xdr:row>
      <xdr:rowOff>95250</xdr:rowOff>
    </xdr:from>
    <xdr:to>
      <xdr:col>0</xdr:col>
      <xdr:colOff>1657350</xdr:colOff>
      <xdr:row>8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924050"/>
          <a:ext cx="163830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10</xdr:row>
      <xdr:rowOff>142875</xdr:rowOff>
    </xdr:from>
    <xdr:to>
      <xdr:col>0</xdr:col>
      <xdr:colOff>1552575</xdr:colOff>
      <xdr:row>12</xdr:row>
      <xdr:rowOff>200025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028950"/>
          <a:ext cx="14763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47625</xdr:rowOff>
    </xdr:from>
    <xdr:to>
      <xdr:col>0</xdr:col>
      <xdr:colOff>1638300</xdr:colOff>
      <xdr:row>17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114800"/>
          <a:ext cx="16287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123825</xdr:rowOff>
    </xdr:from>
    <xdr:to>
      <xdr:col>0</xdr:col>
      <xdr:colOff>1590675</xdr:colOff>
      <xdr:row>27</xdr:row>
      <xdr:rowOff>180975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819775"/>
          <a:ext cx="159067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33</xdr:row>
      <xdr:rowOff>57150</xdr:rowOff>
    </xdr:from>
    <xdr:to>
      <xdr:col>0</xdr:col>
      <xdr:colOff>1628775</xdr:colOff>
      <xdr:row>39</xdr:row>
      <xdr:rowOff>9525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7839075"/>
          <a:ext cx="15811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0</xdr:row>
      <xdr:rowOff>571500</xdr:rowOff>
    </xdr:to>
    <xdr:pic>
      <xdr:nvPicPr>
        <xdr:cNvPr id="10" name="Picture 13" descr="Plastics-DOM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514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1076325</xdr:colOff>
      <xdr:row>3</xdr:row>
      <xdr:rowOff>57150</xdr:rowOff>
    </xdr:from>
    <xdr:to>
      <xdr:col>6</xdr:col>
      <xdr:colOff>885825</xdr:colOff>
      <xdr:row>7</xdr:row>
      <xdr:rowOff>19050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181100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1019175</xdr:colOff>
      <xdr:row>0</xdr:row>
      <xdr:rowOff>85725</xdr:rowOff>
    </xdr:from>
    <xdr:to>
      <xdr:col>7</xdr:col>
      <xdr:colOff>752475</xdr:colOff>
      <xdr:row>0</xdr:row>
      <xdr:rowOff>247650</xdr:rowOff>
    </xdr:to>
    <xdr:sp>
      <xdr:nvSpPr>
        <xdr:cNvPr id="2" name="Rectangle 13"/>
        <xdr:cNvSpPr>
          <a:spLocks/>
        </xdr:cNvSpPr>
      </xdr:nvSpPr>
      <xdr:spPr>
        <a:xfrm>
          <a:off x="5305425" y="8572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6</xdr:col>
      <xdr:colOff>209550</xdr:colOff>
      <xdr:row>0</xdr:row>
      <xdr:rowOff>514350</xdr:rowOff>
    </xdr:from>
    <xdr:to>
      <xdr:col>7</xdr:col>
      <xdr:colOff>733425</xdr:colOff>
      <xdr:row>0</xdr:row>
      <xdr:rowOff>723900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6515100" y="514350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5</xdr:col>
      <xdr:colOff>9525</xdr:colOff>
      <xdr:row>0</xdr:row>
      <xdr:rowOff>323850</xdr:rowOff>
    </xdr:from>
    <xdr:to>
      <xdr:col>7</xdr:col>
      <xdr:colOff>762000</xdr:colOff>
      <xdr:row>0</xdr:row>
      <xdr:rowOff>323850</xdr:rowOff>
    </xdr:to>
    <xdr:sp>
      <xdr:nvSpPr>
        <xdr:cNvPr id="4" name="Rectangle 55">
          <a:hlinkClick r:id="rId3"/>
        </xdr:cNvPr>
        <xdr:cNvSpPr>
          <a:spLocks/>
        </xdr:cNvSpPr>
      </xdr:nvSpPr>
      <xdr:spPr>
        <a:xfrm>
          <a:off x="5372100" y="323850"/>
          <a:ext cx="259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685800</xdr:rowOff>
    </xdr:to>
    <xdr:pic>
      <xdr:nvPicPr>
        <xdr:cNvPr id="5" name="Picture 73" descr="Plastics-DOM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28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6</xdr:col>
      <xdr:colOff>200025</xdr:colOff>
      <xdr:row>1</xdr:row>
      <xdr:rowOff>0</xdr:rowOff>
    </xdr:to>
    <xdr:sp>
      <xdr:nvSpPr>
        <xdr:cNvPr id="1" name="Rectangle 12">
          <a:hlinkClick r:id="rId1"/>
        </xdr:cNvPr>
        <xdr:cNvSpPr>
          <a:spLocks/>
        </xdr:cNvSpPr>
      </xdr:nvSpPr>
      <xdr:spPr>
        <a:xfrm>
          <a:off x="5781675" y="790575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</a:t>
          </a:r>
          <a:r>
            <a:rPr lang="en-US" cap="none" sz="105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офисов в городах Украины!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533400</xdr:colOff>
      <xdr:row>1</xdr:row>
      <xdr:rowOff>0</xdr:rowOff>
    </xdr:to>
    <xdr:sp>
      <xdr:nvSpPr>
        <xdr:cNvPr id="2" name="Rectangle 14">
          <a:hlinkClick r:id="rId2"/>
        </xdr:cNvPr>
        <xdr:cNvSpPr>
          <a:spLocks/>
        </xdr:cNvSpPr>
      </xdr:nvSpPr>
      <xdr:spPr>
        <a:xfrm>
          <a:off x="0" y="790575"/>
          <a:ext cx="3028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2</xdr:col>
      <xdr:colOff>57150</xdr:colOff>
      <xdr:row>8</xdr:row>
      <xdr:rowOff>28575</xdr:rowOff>
    </xdr:from>
    <xdr:to>
      <xdr:col>2</xdr:col>
      <xdr:colOff>1123950</xdr:colOff>
      <xdr:row>8</xdr:row>
      <xdr:rowOff>1181100</xdr:rowOff>
    </xdr:to>
    <xdr:pic>
      <xdr:nvPicPr>
        <xdr:cNvPr id="3" name="Picture 5" descr="N_3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2552700"/>
          <a:ext cx="1066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47625</xdr:rowOff>
    </xdr:from>
    <xdr:to>
      <xdr:col>2</xdr:col>
      <xdr:colOff>1181100</xdr:colOff>
      <xdr:row>10</xdr:row>
      <xdr:rowOff>1181100</xdr:rowOff>
    </xdr:to>
    <xdr:pic>
      <xdr:nvPicPr>
        <xdr:cNvPr id="4" name="Picture 6" descr="N_3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4905375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1228725</xdr:colOff>
      <xdr:row>11</xdr:row>
      <xdr:rowOff>1238250</xdr:rowOff>
    </xdr:to>
    <xdr:pic>
      <xdr:nvPicPr>
        <xdr:cNvPr id="5" name="Picture 7" descr="N_4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1100" y="6096000"/>
          <a:ext cx="1200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9525</xdr:rowOff>
    </xdr:from>
    <xdr:to>
      <xdr:col>2</xdr:col>
      <xdr:colOff>1085850</xdr:colOff>
      <xdr:row>12</xdr:row>
      <xdr:rowOff>1152525</xdr:rowOff>
    </xdr:to>
    <xdr:pic>
      <xdr:nvPicPr>
        <xdr:cNvPr id="6" name="Picture 8" descr="N_4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1100" y="7343775"/>
          <a:ext cx="1057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13</xdr:row>
      <xdr:rowOff>9525</xdr:rowOff>
    </xdr:from>
    <xdr:to>
      <xdr:col>2</xdr:col>
      <xdr:colOff>1228725</xdr:colOff>
      <xdr:row>13</xdr:row>
      <xdr:rowOff>1162050</xdr:rowOff>
    </xdr:to>
    <xdr:pic>
      <xdr:nvPicPr>
        <xdr:cNvPr id="7" name="Picture 9" descr="N_5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0150" y="8534400"/>
          <a:ext cx="1181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</xdr:row>
      <xdr:rowOff>9525</xdr:rowOff>
    </xdr:from>
    <xdr:to>
      <xdr:col>2</xdr:col>
      <xdr:colOff>1266825</xdr:colOff>
      <xdr:row>9</xdr:row>
      <xdr:rowOff>1085850</xdr:rowOff>
    </xdr:to>
    <xdr:pic>
      <xdr:nvPicPr>
        <xdr:cNvPr id="8" name="Picture 10" descr="N_3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1575" y="3743325"/>
          <a:ext cx="1247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1162050</xdr:colOff>
      <xdr:row>0</xdr:row>
      <xdr:rowOff>47625</xdr:rowOff>
    </xdr:from>
    <xdr:to>
      <xdr:col>7</xdr:col>
      <xdr:colOff>657225</xdr:colOff>
      <xdr:row>0</xdr:row>
      <xdr:rowOff>209550</xdr:rowOff>
    </xdr:to>
    <xdr:sp>
      <xdr:nvSpPr>
        <xdr:cNvPr id="9" name="Rectangle 13"/>
        <xdr:cNvSpPr>
          <a:spLocks/>
        </xdr:cNvSpPr>
      </xdr:nvSpPr>
      <xdr:spPr>
        <a:xfrm>
          <a:off x="5276850" y="47625"/>
          <a:ext cx="2628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5</xdr:col>
      <xdr:colOff>666750</xdr:colOff>
      <xdr:row>0</xdr:row>
      <xdr:rowOff>466725</xdr:rowOff>
    </xdr:from>
    <xdr:to>
      <xdr:col>7</xdr:col>
      <xdr:colOff>600075</xdr:colOff>
      <xdr:row>0</xdr:row>
      <xdr:rowOff>714375</xdr:rowOff>
    </xdr:to>
    <xdr:sp>
      <xdr:nvSpPr>
        <xdr:cNvPr id="10" name="Rectangle 14">
          <a:hlinkClick r:id="rId9"/>
        </xdr:cNvPr>
        <xdr:cNvSpPr>
          <a:spLocks/>
        </xdr:cNvSpPr>
      </xdr:nvSpPr>
      <xdr:spPr>
        <a:xfrm>
          <a:off x="6448425" y="466725"/>
          <a:ext cx="140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4</xdr:col>
      <xdr:colOff>1181100</xdr:colOff>
      <xdr:row>0</xdr:row>
      <xdr:rowOff>276225</xdr:rowOff>
    </xdr:from>
    <xdr:to>
      <xdr:col>7</xdr:col>
      <xdr:colOff>609600</xdr:colOff>
      <xdr:row>0</xdr:row>
      <xdr:rowOff>457200</xdr:rowOff>
    </xdr:to>
    <xdr:sp>
      <xdr:nvSpPr>
        <xdr:cNvPr id="11" name="Rectangle 55">
          <a:hlinkClick r:id="rId10"/>
        </xdr:cNvPr>
        <xdr:cNvSpPr>
          <a:spLocks/>
        </xdr:cNvSpPr>
      </xdr:nvSpPr>
      <xdr:spPr>
        <a:xfrm>
          <a:off x="5295900" y="276225"/>
          <a:ext cx="2562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657225</xdr:rowOff>
    </xdr:to>
    <xdr:pic>
      <xdr:nvPicPr>
        <xdr:cNvPr id="12" name="Picture 154" descr="Plastics-DOM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4124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57150</xdr:rowOff>
    </xdr:from>
    <xdr:to>
      <xdr:col>6</xdr:col>
      <xdr:colOff>847725</xdr:colOff>
      <xdr:row>0</xdr:row>
      <xdr:rowOff>219075</xdr:rowOff>
    </xdr:to>
    <xdr:sp>
      <xdr:nvSpPr>
        <xdr:cNvPr id="1" name="Rectangle 13"/>
        <xdr:cNvSpPr>
          <a:spLocks/>
        </xdr:cNvSpPr>
      </xdr:nvSpPr>
      <xdr:spPr>
        <a:xfrm>
          <a:off x="4572000" y="57150"/>
          <a:ext cx="2638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5</xdr:col>
      <xdr:colOff>381000</xdr:colOff>
      <xdr:row>0</xdr:row>
      <xdr:rowOff>428625</xdr:rowOff>
    </xdr:from>
    <xdr:to>
      <xdr:col>6</xdr:col>
      <xdr:colOff>828675</xdr:colOff>
      <xdr:row>0</xdr:row>
      <xdr:rowOff>714375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800725" y="428625"/>
          <a:ext cx="1390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4</xdr:col>
      <xdr:colOff>352425</xdr:colOff>
      <xdr:row>0</xdr:row>
      <xdr:rowOff>238125</xdr:rowOff>
    </xdr:from>
    <xdr:to>
      <xdr:col>6</xdr:col>
      <xdr:colOff>866775</xdr:colOff>
      <xdr:row>0</xdr:row>
      <xdr:rowOff>419100</xdr:rowOff>
    </xdr:to>
    <xdr:sp>
      <xdr:nvSpPr>
        <xdr:cNvPr id="3" name="Rectangle 55">
          <a:hlinkClick r:id="rId2"/>
        </xdr:cNvPr>
        <xdr:cNvSpPr>
          <a:spLocks/>
        </xdr:cNvSpPr>
      </xdr:nvSpPr>
      <xdr:spPr>
        <a:xfrm>
          <a:off x="4638675" y="238125"/>
          <a:ext cx="2590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609600</xdr:rowOff>
    </xdr:to>
    <xdr:pic>
      <xdr:nvPicPr>
        <xdr:cNvPr id="4" name="Picture 21" descr="Plastics-DOM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790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28575</xdr:rowOff>
    </xdr:from>
    <xdr:to>
      <xdr:col>4</xdr:col>
      <xdr:colOff>1962150</xdr:colOff>
      <xdr:row>0</xdr:row>
      <xdr:rowOff>190500</xdr:rowOff>
    </xdr:to>
    <xdr:sp>
      <xdr:nvSpPr>
        <xdr:cNvPr id="1" name="Rectangle 13"/>
        <xdr:cNvSpPr>
          <a:spLocks/>
        </xdr:cNvSpPr>
      </xdr:nvSpPr>
      <xdr:spPr>
        <a:xfrm>
          <a:off x="4067175" y="2857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4</xdr:col>
      <xdr:colOff>533400</xdr:colOff>
      <xdr:row>0</xdr:row>
      <xdr:rowOff>381000</xdr:rowOff>
    </xdr:from>
    <xdr:to>
      <xdr:col>4</xdr:col>
      <xdr:colOff>1943100</xdr:colOff>
      <xdr:row>0</xdr:row>
      <xdr:rowOff>590550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286375" y="38100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723900</xdr:colOff>
      <xdr:row>0</xdr:row>
      <xdr:rowOff>190500</xdr:rowOff>
    </xdr:from>
    <xdr:to>
      <xdr:col>4</xdr:col>
      <xdr:colOff>1952625</xdr:colOff>
      <xdr:row>0</xdr:row>
      <xdr:rowOff>190500</xdr:rowOff>
    </xdr:to>
    <xdr:sp>
      <xdr:nvSpPr>
        <xdr:cNvPr id="3" name="Rectangle 44">
          <a:hlinkClick r:id="rId2"/>
        </xdr:cNvPr>
        <xdr:cNvSpPr>
          <a:spLocks/>
        </xdr:cNvSpPr>
      </xdr:nvSpPr>
      <xdr:spPr>
        <a:xfrm>
          <a:off x="4086225" y="19050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1</xdr:row>
      <xdr:rowOff>38100</xdr:rowOff>
    </xdr:to>
    <xdr:pic>
      <xdr:nvPicPr>
        <xdr:cNvPr id="4" name="Picture 4" descr="Plastics-DOM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933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28575</xdr:rowOff>
    </xdr:from>
    <xdr:to>
      <xdr:col>5</xdr:col>
      <xdr:colOff>1514475</xdr:colOff>
      <xdr:row>0</xdr:row>
      <xdr:rowOff>190500</xdr:rowOff>
    </xdr:to>
    <xdr:sp>
      <xdr:nvSpPr>
        <xdr:cNvPr id="1" name="Rectangle 13"/>
        <xdr:cNvSpPr>
          <a:spLocks/>
        </xdr:cNvSpPr>
      </xdr:nvSpPr>
      <xdr:spPr>
        <a:xfrm>
          <a:off x="4572000" y="2857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4</xdr:col>
      <xdr:colOff>1333500</xdr:colOff>
      <xdr:row>0</xdr:row>
      <xdr:rowOff>400050</xdr:rowOff>
    </xdr:from>
    <xdr:to>
      <xdr:col>5</xdr:col>
      <xdr:colOff>1485900</xdr:colOff>
      <xdr:row>0</xdr:row>
      <xdr:rowOff>600075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686425" y="400050"/>
          <a:ext cx="1504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2428875</xdr:colOff>
      <xdr:row>0</xdr:row>
      <xdr:rowOff>219075</xdr:rowOff>
    </xdr:from>
    <xdr:to>
      <xdr:col>5</xdr:col>
      <xdr:colOff>1485900</xdr:colOff>
      <xdr:row>0</xdr:row>
      <xdr:rowOff>219075</xdr:rowOff>
    </xdr:to>
    <xdr:sp>
      <xdr:nvSpPr>
        <xdr:cNvPr id="3" name="Rectangle 47">
          <a:hlinkClick r:id="rId2"/>
        </xdr:cNvPr>
        <xdr:cNvSpPr>
          <a:spLocks/>
        </xdr:cNvSpPr>
      </xdr:nvSpPr>
      <xdr:spPr>
        <a:xfrm>
          <a:off x="4343400" y="219075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1809750</xdr:colOff>
      <xdr:row>0</xdr:row>
      <xdr:rowOff>600075</xdr:rowOff>
    </xdr:to>
    <xdr:pic>
      <xdr:nvPicPr>
        <xdr:cNvPr id="4" name="Picture 4" descr="Plastics-DOM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724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28575</xdr:rowOff>
    </xdr:from>
    <xdr:to>
      <xdr:col>4</xdr:col>
      <xdr:colOff>676275</xdr:colOff>
      <xdr:row>0</xdr:row>
      <xdr:rowOff>200025</xdr:rowOff>
    </xdr:to>
    <xdr:sp>
      <xdr:nvSpPr>
        <xdr:cNvPr id="1" name="Rectangle 13"/>
        <xdr:cNvSpPr>
          <a:spLocks/>
        </xdr:cNvSpPr>
      </xdr:nvSpPr>
      <xdr:spPr>
        <a:xfrm>
          <a:off x="4276725" y="28575"/>
          <a:ext cx="2228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3</xdr:col>
      <xdr:colOff>847725</xdr:colOff>
      <xdr:row>0</xdr:row>
      <xdr:rowOff>447675</xdr:rowOff>
    </xdr:from>
    <xdr:to>
      <xdr:col>4</xdr:col>
      <xdr:colOff>647700</xdr:colOff>
      <xdr:row>0</xdr:row>
      <xdr:rowOff>666750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4991100" y="447675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2</xdr:col>
      <xdr:colOff>1724025</xdr:colOff>
      <xdr:row>0</xdr:row>
      <xdr:rowOff>200025</xdr:rowOff>
    </xdr:from>
    <xdr:to>
      <xdr:col>4</xdr:col>
      <xdr:colOff>657225</xdr:colOff>
      <xdr:row>0</xdr:row>
      <xdr:rowOff>476250</xdr:rowOff>
    </xdr:to>
    <xdr:sp>
      <xdr:nvSpPr>
        <xdr:cNvPr id="3" name="Rectangle 39">
          <a:hlinkClick r:id="rId2"/>
        </xdr:cNvPr>
        <xdr:cNvSpPr>
          <a:spLocks/>
        </xdr:cNvSpPr>
      </xdr:nvSpPr>
      <xdr:spPr>
        <a:xfrm>
          <a:off x="3857625" y="200025"/>
          <a:ext cx="2628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1028700</xdr:colOff>
      <xdr:row>0</xdr:row>
      <xdr:rowOff>504825</xdr:rowOff>
    </xdr:to>
    <xdr:pic>
      <xdr:nvPicPr>
        <xdr:cNvPr id="4" name="Picture 4" descr="Plastics-DOM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162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55;&#1088;&#1072;&#1081;&#1089;_&#1080;_&#1090;&#1077;&#1093;_&#1093;&#1072;&#1088;&#1072;&#1082;&#1090;&#1077;&#1088;&#1080;&#1089;&#1090;&#1080;&#1082;&#1080;\&#1044;.&#1054;.&#1052;\09_04_15_Plastics_DOM_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Corian_листы и мойки"/>
      <sheetName val="Montelli_листы и мойки"/>
      <sheetName val="мойки в декорах камня Montelli"/>
      <sheetName val="Silestone"/>
      <sheetName val="плитка Silestone"/>
      <sheetName val="мойки Silestone"/>
      <sheetName val="DEKTON"/>
      <sheetName val="Invision"/>
      <sheetName val="KronoCompact"/>
      <sheetName val="KronoSiding"/>
      <sheetName val="пластик HPL"/>
      <sheetName val="HPL от 1 листа_Express"/>
      <sheetName val="Кроно Мультикор"/>
      <sheetName val="Контакты"/>
      <sheetName val="HPL трудногорючий"/>
    </sheetNames>
    <sheetDataSet>
      <sheetData sheetId="0">
        <row r="2">
          <cell r="B2">
            <v>42103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md/assets/images/common/maps/Plastics_Adv-Maps-Moldova.png" TargetMode="External" /><Relationship Id="rId2" Type="http://schemas.openxmlformats.org/officeDocument/2006/relationships/hyperlink" Target="http://plastics.md/assets/images/md/Plastics_Adv-Maps-Beltsy-MD.jpg" TargetMode="External" /><Relationship Id="rId3" Type="http://schemas.openxmlformats.org/officeDocument/2006/relationships/hyperlink" Target="http://plastics.md/assets/images/md/company/Map-Komrat-md.jpg" TargetMode="External" /><Relationship Id="rId4" Type="http://schemas.openxmlformats.org/officeDocument/2006/relationships/hyperlink" Target="https://goo.gl/OtOXUR" TargetMode="External" /><Relationship Id="rId5" Type="http://schemas.openxmlformats.org/officeDocument/2006/relationships/hyperlink" Target="https://goo.gl/MNFpkF" TargetMode="External" /><Relationship Id="rId6" Type="http://schemas.openxmlformats.org/officeDocument/2006/relationships/hyperlink" Target="https://goo.gl/Bv0bUj" TargetMode="External" /><Relationship Id="rId7" Type="http://schemas.openxmlformats.org/officeDocument/2006/relationships/hyperlink" Target="https://goo.gl/15G4ak" TargetMode="External" /><Relationship Id="rId8" Type="http://schemas.openxmlformats.org/officeDocument/2006/relationships/hyperlink" Target="https://goo.gl/4RESiY" TargetMode="External" /><Relationship Id="rId9" Type="http://schemas.openxmlformats.org/officeDocument/2006/relationships/hyperlink" Target="https://goo.gl/XyXPIl" TargetMode="External" /><Relationship Id="rId10" Type="http://schemas.openxmlformats.org/officeDocument/2006/relationships/hyperlink" Target="https://goo.gl/7gK9k2" TargetMode="External" /><Relationship Id="rId11" Type="http://schemas.openxmlformats.org/officeDocument/2006/relationships/hyperlink" Target="https://goo.gl/hbPrBf" TargetMode="External" /><Relationship Id="rId12" Type="http://schemas.openxmlformats.org/officeDocument/2006/relationships/hyperlink" Target="https://goo.gl/OLKFhg" TargetMode="External" /><Relationship Id="rId13" Type="http://schemas.openxmlformats.org/officeDocument/2006/relationships/hyperlink" Target="https://goo.gl/HiuaLB" TargetMode="External" /><Relationship Id="rId14" Type="http://schemas.openxmlformats.org/officeDocument/2006/relationships/hyperlink" Target="https://goo.gl/JUyrqH" TargetMode="External" /><Relationship Id="rId15" Type="http://schemas.openxmlformats.org/officeDocument/2006/relationships/hyperlink" Target="https://goo.gl/PM7e8Q" TargetMode="External" /><Relationship Id="rId16" Type="http://schemas.openxmlformats.org/officeDocument/2006/relationships/hyperlink" Target="https://goo.gl/tcvNWV" TargetMode="External" /><Relationship Id="rId17" Type="http://schemas.openxmlformats.org/officeDocument/2006/relationships/hyperlink" Target="https://goo.gl/xnOef5" TargetMode="External" /><Relationship Id="rId18" Type="http://schemas.openxmlformats.org/officeDocument/2006/relationships/hyperlink" Target="https://goo.gl/7Cv3MK" TargetMode="External" /><Relationship Id="rId19" Type="http://schemas.openxmlformats.org/officeDocument/2006/relationships/hyperlink" Target="https://goo.gl/d7EBZL" TargetMode="External" /><Relationship Id="rId20" Type="http://schemas.openxmlformats.org/officeDocument/2006/relationships/hyperlink" Target="https://goo.gl/f9VYrM" TargetMode="External" /><Relationship Id="rId21" Type="http://schemas.openxmlformats.org/officeDocument/2006/relationships/hyperlink" Target="https://goo.gl/jhoKk3" TargetMode="External" /><Relationship Id="rId22" Type="http://schemas.openxmlformats.org/officeDocument/2006/relationships/hyperlink" Target="https://goo.gl/pvKIfk" TargetMode="External" /><Relationship Id="rId23" Type="http://schemas.openxmlformats.org/officeDocument/2006/relationships/hyperlink" Target="https://goo.gl/Yr0OeS" TargetMode="External" /><Relationship Id="rId24" Type="http://schemas.openxmlformats.org/officeDocument/2006/relationships/hyperlink" Target="https://goo.gl/TIKUmC" TargetMode="External" /><Relationship Id="rId25" Type="http://schemas.openxmlformats.org/officeDocument/2006/relationships/hyperlink" Target="https://www.google.com/maps/place/%D0%9F%D0%BB%D0%B0%D1%81%D1%82%D0%B8%D0%BA%D1%81-%D0%A3%D0%BA%D1%80%D0%B0%D0%B8%D0%BD%D0%B0,+%D0%9E%D0%9E%D0%9E/@50.421287,30.4499863,17z/data=!3m1!4b1!4m5!3m4!1s0x0:0x27fd33423e88b199!8m2!3d50.421287!4d30.452175?hl=ru" TargetMode="External" /><Relationship Id="rId26" Type="http://schemas.openxmlformats.org/officeDocument/2006/relationships/hyperlink" Target="https://goo.gl/FTsHCY" TargetMode="External" /><Relationship Id="rId27" Type="http://schemas.openxmlformats.org/officeDocument/2006/relationships/hyperlink" Target="http://plastics.ge/assets/images/common/maps/Plastics_Adv-Map-GE-2.jpg" TargetMode="External" /><Relationship Id="rId28" Type="http://schemas.openxmlformats.org/officeDocument/2006/relationships/drawing" Target="../drawings/drawing10.xml" /><Relationship Id="rId29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corian/" TargetMode="External" /><Relationship Id="rId2" Type="http://schemas.openxmlformats.org/officeDocument/2006/relationships/hyperlink" Target="http://plastics.ua/dom/products/acril-stone/moiki/corian.html" TargetMode="External" /><Relationship Id="rId3" Type="http://schemas.openxmlformats.org/officeDocument/2006/relationships/hyperlink" Target="http://plastics.ua/dom/info/actions/" TargetMode="External" /><Relationship Id="rId4" Type="http://schemas.openxmlformats.org/officeDocument/2006/relationships/hyperlink" Target="http://plastics.ua/dom/products/acril-stone/klei.html" TargetMode="External" /><Relationship Id="rId5" Type="http://schemas.openxmlformats.org/officeDocument/2006/relationships/hyperlink" Target="http://plastics.ua/dom/products/acril-stone/corian/decors.html?price_group=1&amp;color_scheme=-1&amp;thickness=12&amp;select=%D0%9E%D1%82%D0%BE%D0%B1%D1%80%D0%B0%D1%82%D1%8C" TargetMode="External" /><Relationship Id="rId6" Type="http://schemas.openxmlformats.org/officeDocument/2006/relationships/hyperlink" Target="http://plastics.ua/dom/products/acril-stone/corian/decors.html?price_group=2&amp;color_scheme=-1&amp;thickness=12&amp;select=%D0%9E%D1%82%D0%BE%D0%B1%D1%80%D0%B0%D1%82%D1%8C" TargetMode="External" /><Relationship Id="rId7" Type="http://schemas.openxmlformats.org/officeDocument/2006/relationships/hyperlink" Target="http://plastics.ua/dom/products/acril-stone/corian/decors.html?price_group=3&amp;color_scheme=-1&amp;thickness=12&amp;select=%D0%9E%D1%82%D0%BE%D0%B1%D1%80%D0%B0%D1%82%D1%8C" TargetMode="External" /><Relationship Id="rId8" Type="http://schemas.openxmlformats.org/officeDocument/2006/relationships/hyperlink" Target="http://plastics.ua/dom/products/acril-stone/corian/decors.html?price_group=4&amp;color_scheme=-1&amp;thickness=12&amp;select=%D0%9E%D1%82%D0%BE%D0%B1%D1%80%D0%B0%D1%82%D1%8C" TargetMode="External" /><Relationship Id="rId9" Type="http://schemas.openxmlformats.org/officeDocument/2006/relationships/hyperlink" Target="http://plastics.ua/dom/products/acril-stone/corian/decors.html?price_group=1&amp;color_scheme=-1&amp;thickness=6&amp;select=%D0%9E%D1%82%D0%BE%D0%B1%D1%80%D0%B0%D1%82%D1%8C" TargetMode="External" /><Relationship Id="rId10" Type="http://schemas.openxmlformats.org/officeDocument/2006/relationships/hyperlink" Target="http://plastics.ua/dom/products/acril-stone/corian/decors.html?price_group=2&amp;color_scheme=-1&amp;thickness=6&amp;select=%D0%9E%D1%82%D0%BE%D0%B1%D1%80%D0%B0%D1%82%D1%8C" TargetMode="External" /><Relationship Id="rId11" Type="http://schemas.openxmlformats.org/officeDocument/2006/relationships/hyperlink" Target="http://plastics.ua/dom/products/acril-stone/corian/decors.html?price_group=3&amp;color_scheme=-1&amp;thickness=6&amp;select=%D0%9E%D1%82%D0%BE%D0%B1%D1%80%D0%B0%D1%82%D1%8C" TargetMode="Externa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ntelli/" TargetMode="External" /><Relationship Id="rId2" Type="http://schemas.openxmlformats.org/officeDocument/2006/relationships/hyperlink" Target="http://plastics.ua/dom/products/acril-stone/moiki/montelli.html" TargetMode="External" /><Relationship Id="rId3" Type="http://schemas.openxmlformats.org/officeDocument/2006/relationships/hyperlink" Target="http://plastics.ua/dom/products/acril-stone/klei.html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iki/colour-montelli.html" TargetMode="External" /><Relationship Id="rId2" Type="http://schemas.openxmlformats.org/officeDocument/2006/relationships/hyperlink" Target="http://plastics.ua/dom/products/acril-stone/montelli/decors.html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com.ua/" TargetMode="External" /><Relationship Id="rId2" Type="http://schemas.openxmlformats.org/officeDocument/2006/relationships/hyperlink" Target="http://plastics.ua/dom/kontaktyi.html" TargetMode="External" /><Relationship Id="rId3" Type="http://schemas.openxmlformats.org/officeDocument/2006/relationships/hyperlink" Target="http://plastics.ua/dom/products/acril-stone/corian/decors.html" TargetMode="External" /><Relationship Id="rId4" Type="http://schemas.openxmlformats.org/officeDocument/2006/relationships/hyperlink" Target="http://plastics.ua/dom/products/acril-stone/corian/obrabotka-i-rekomend.html" TargetMode="External" /><Relationship Id="rId5" Type="http://schemas.openxmlformats.org/officeDocument/2006/relationships/hyperlink" Target="http://plastics.ua/dom/products/acril-stone/moiki/corian.html" TargetMode="Externa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ntelli/" TargetMode="External" /><Relationship Id="rId2" Type="http://schemas.openxmlformats.org/officeDocument/2006/relationships/hyperlink" Target="http://plastics.ua/dom/products/acril-stone/montelli/decors.html" TargetMode="External" /><Relationship Id="rId3" Type="http://schemas.openxmlformats.org/officeDocument/2006/relationships/hyperlink" Target="http://plastics.ua/dom/products/acril-stone/moiki/montelli.html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ntelli/" TargetMode="External" /><Relationship Id="rId2" Type="http://schemas.openxmlformats.org/officeDocument/2006/relationships/hyperlink" Target="http://plastics.ua/dom/products/acril-stone/montelli/decors.html" TargetMode="External" /><Relationship Id="rId3" Type="http://schemas.openxmlformats.org/officeDocument/2006/relationships/hyperlink" Target="http://plastics.ua/dom/products/acril-stone/moiki/montelli.html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126"/>
  <sheetViews>
    <sheetView tabSelected="1" view="pageBreakPreview" zoomScale="60" zoomScalePageLayoutView="0" workbookViewId="0" topLeftCell="A1">
      <pane ySplit="1" topLeftCell="BM2" activePane="bottomLeft" state="frozen"/>
      <selection pane="topLeft" activeCell="H23" sqref="H23"/>
      <selection pane="bottomLeft" activeCell="U114" sqref="U114"/>
    </sheetView>
  </sheetViews>
  <sheetFormatPr defaultColWidth="9.00390625" defaultRowHeight="12.75"/>
  <cols>
    <col min="1" max="1" width="43.875" style="0" customWidth="1"/>
    <col min="2" max="2" width="45.75390625" style="0" customWidth="1"/>
  </cols>
  <sheetData>
    <row r="1" spans="1:6" ht="52.5" customHeight="1">
      <c r="A1" s="199"/>
      <c r="B1" s="199"/>
      <c r="C1" s="2"/>
      <c r="D1" s="2"/>
      <c r="E1" s="2"/>
      <c r="F1" s="1"/>
    </row>
    <row r="2" spans="1:6" ht="16.5" customHeight="1">
      <c r="A2" s="92" t="s">
        <v>115</v>
      </c>
      <c r="B2" s="90">
        <v>43406</v>
      </c>
      <c r="C2" s="3"/>
      <c r="D2" s="3"/>
      <c r="E2" s="1"/>
      <c r="F2" s="1"/>
    </row>
    <row r="3" spans="1:6" ht="26.25" customHeight="1">
      <c r="A3" s="200" t="s">
        <v>0</v>
      </c>
      <c r="B3" s="200"/>
      <c r="C3" s="4"/>
      <c r="D3" s="3"/>
      <c r="E3" s="1"/>
      <c r="F3" s="1"/>
    </row>
    <row r="4" spans="1:4" ht="27.75" customHeight="1">
      <c r="A4" s="201" t="s">
        <v>68</v>
      </c>
      <c r="B4" s="202"/>
      <c r="C4" s="1"/>
      <c r="D4" s="1"/>
    </row>
    <row r="5" spans="1:4" ht="51.75" customHeight="1">
      <c r="A5" s="201"/>
      <c r="B5" s="202"/>
      <c r="C5" s="1"/>
      <c r="D5" s="1"/>
    </row>
    <row r="6" spans="1:4" ht="83.25" customHeight="1">
      <c r="A6" s="5" t="s">
        <v>462</v>
      </c>
      <c r="B6" s="91"/>
      <c r="C6" s="1"/>
      <c r="D6" s="1"/>
    </row>
    <row r="7" spans="1:4" ht="71.25" customHeight="1">
      <c r="A7" s="36" t="s">
        <v>69</v>
      </c>
      <c r="B7" s="6"/>
      <c r="C7" s="1"/>
      <c r="D7" s="1"/>
    </row>
    <row r="8" spans="1:4" ht="61.5" customHeight="1">
      <c r="A8" s="5" t="s">
        <v>463</v>
      </c>
      <c r="B8" s="6"/>
      <c r="C8" s="1"/>
      <c r="D8" s="1"/>
    </row>
    <row r="9" spans="1:4" ht="69.75" customHeight="1">
      <c r="A9" s="167" t="s">
        <v>1</v>
      </c>
      <c r="B9" s="168"/>
      <c r="C9" s="1"/>
      <c r="D9" s="1"/>
    </row>
    <row r="10" spans="1:4" ht="35.25" customHeight="1">
      <c r="A10" s="5" t="s">
        <v>464</v>
      </c>
      <c r="B10" s="94"/>
      <c r="C10" s="1"/>
      <c r="D10" s="1"/>
    </row>
    <row r="11" spans="1:4" ht="35.25" customHeight="1">
      <c r="A11" s="5" t="s">
        <v>465</v>
      </c>
      <c r="B11" s="169"/>
      <c r="C11" s="1"/>
      <c r="D11" s="1"/>
    </row>
    <row r="12" spans="1:4" ht="35.25" customHeight="1">
      <c r="A12" s="5" t="s">
        <v>466</v>
      </c>
      <c r="B12" s="94"/>
      <c r="C12" s="1"/>
      <c r="D12" s="1"/>
    </row>
    <row r="13" spans="3:4" ht="12.75">
      <c r="C13" s="1"/>
      <c r="D13" s="1"/>
    </row>
    <row r="14" spans="3:4" ht="12.75">
      <c r="C14" s="1"/>
      <c r="D14" s="1"/>
    </row>
    <row r="15" spans="3:4" ht="12.75">
      <c r="C15" s="1"/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"/>
      <c r="D19" s="1"/>
    </row>
    <row r="126" spans="1:2" ht="12.75">
      <c r="A126" s="59" t="s">
        <v>71</v>
      </c>
      <c r="B126" s="59">
        <v>32.3</v>
      </c>
    </row>
  </sheetData>
  <sheetProtection selectLockedCells="1" selectUnlockedCells="1"/>
  <mergeCells count="4">
    <mergeCell ref="A1:B1"/>
    <mergeCell ref="A3:B3"/>
    <mergeCell ref="A4:A5"/>
    <mergeCell ref="B4:B5"/>
  </mergeCells>
  <hyperlinks>
    <hyperlink ref="A7" location="'Montelli_листы и мойки'!R1C1" display="акриловый камень и мойки Montelli"/>
    <hyperlink ref="A9" location="'Corian &amp; Montelli'!A1" display="клей для акрилового камня"/>
    <hyperlink ref="A4:A5" location="'Corian_листы и мойки'!R1C1" display="акриловый камень и мойки Corian"/>
  </hyperlinks>
  <printOptions/>
  <pageMargins left="0.9097222222222222" right="0.7479166666666667" top="0.29" bottom="0.28" header="0.33" footer="0.25"/>
  <pageSetup horizontalDpi="300" verticalDpi="300" orientation="portrait" paperSize="9" scale="85" r:id="rId2"/>
  <rowBreaks count="1" manualBreakCount="1">
    <brk id="12" max="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F37"/>
  <sheetViews>
    <sheetView view="pageBreakPreview" zoomScaleSheetLayoutView="100" zoomScalePageLayoutView="0" workbookViewId="0" topLeftCell="A1">
      <pane ySplit="1" topLeftCell="BM2" activePane="bottomLeft" state="frozen"/>
      <selection pane="topLeft" activeCell="H23" sqref="H23"/>
      <selection pane="bottomLeft" activeCell="C3" sqref="C1:C16384"/>
    </sheetView>
  </sheetViews>
  <sheetFormatPr defaultColWidth="8.75390625" defaultRowHeight="12.75"/>
  <cols>
    <col min="1" max="1" width="16.125" style="101" customWidth="1"/>
    <col min="2" max="2" width="33.875" style="101" customWidth="1"/>
    <col min="3" max="3" width="28.875" style="97" customWidth="1"/>
    <col min="4" max="4" width="15.00390625" style="97" customWidth="1"/>
    <col min="5" max="16384" width="8.75390625" style="24" customWidth="1"/>
  </cols>
  <sheetData>
    <row r="1" spans="1:4" ht="56.25" customHeight="1">
      <c r="A1" s="265"/>
      <c r="B1" s="265"/>
      <c r="C1" s="265"/>
      <c r="D1" s="265"/>
    </row>
    <row r="2" spans="1:5" ht="12.75" customHeight="1">
      <c r="A2" s="266"/>
      <c r="B2" s="266"/>
      <c r="C2" s="266"/>
      <c r="E2" s="18"/>
    </row>
    <row r="3" spans="1:4" ht="12.75">
      <c r="A3" s="104" t="s">
        <v>26</v>
      </c>
      <c r="B3" s="104" t="s">
        <v>27</v>
      </c>
      <c r="C3" s="105" t="s">
        <v>28</v>
      </c>
      <c r="D3" s="104" t="s">
        <v>29</v>
      </c>
    </row>
    <row r="4" spans="1:6" ht="27" customHeight="1">
      <c r="A4" s="270" t="s">
        <v>30</v>
      </c>
      <c r="B4" s="270" t="s">
        <v>101</v>
      </c>
      <c r="C4" s="174" t="s">
        <v>473</v>
      </c>
      <c r="D4" s="215" t="s">
        <v>31</v>
      </c>
      <c r="E4" s="25"/>
      <c r="F4" s="25"/>
    </row>
    <row r="5" spans="1:6" ht="27" customHeight="1">
      <c r="A5" s="270"/>
      <c r="B5" s="270"/>
      <c r="C5" s="174" t="s">
        <v>131</v>
      </c>
      <c r="D5" s="215"/>
      <c r="E5" s="25"/>
      <c r="F5" s="25"/>
    </row>
    <row r="6" spans="1:6" ht="15" customHeight="1">
      <c r="A6" s="170" t="s">
        <v>30</v>
      </c>
      <c r="B6" s="170" t="s">
        <v>467</v>
      </c>
      <c r="C6" s="174" t="s">
        <v>132</v>
      </c>
      <c r="D6" s="103" t="s">
        <v>31</v>
      </c>
      <c r="E6" s="25"/>
      <c r="F6" s="26"/>
    </row>
    <row r="7" spans="1:6" ht="15" customHeight="1">
      <c r="A7" s="170" t="s">
        <v>32</v>
      </c>
      <c r="B7" s="170" t="s">
        <v>33</v>
      </c>
      <c r="C7" s="174" t="s">
        <v>109</v>
      </c>
      <c r="D7" s="103" t="s">
        <v>31</v>
      </c>
      <c r="E7" s="25"/>
      <c r="F7" s="25"/>
    </row>
    <row r="8" spans="1:6" ht="12.75" customHeight="1">
      <c r="A8" s="170" t="s">
        <v>34</v>
      </c>
      <c r="B8" s="171" t="s">
        <v>468</v>
      </c>
      <c r="C8" s="174" t="s">
        <v>148</v>
      </c>
      <c r="D8" s="103" t="s">
        <v>31</v>
      </c>
      <c r="E8" s="25"/>
      <c r="F8" s="25"/>
    </row>
    <row r="9" spans="1:6" ht="13.5" customHeight="1">
      <c r="A9" s="171" t="s">
        <v>133</v>
      </c>
      <c r="B9" s="171" t="s">
        <v>469</v>
      </c>
      <c r="C9" s="174" t="s">
        <v>134</v>
      </c>
      <c r="D9" s="103" t="s">
        <v>31</v>
      </c>
      <c r="E9" s="25"/>
      <c r="F9" s="25"/>
    </row>
    <row r="10" spans="1:6" ht="12.75" customHeight="1">
      <c r="A10" s="170" t="s">
        <v>35</v>
      </c>
      <c r="B10" s="170" t="s">
        <v>36</v>
      </c>
      <c r="C10" s="174" t="s">
        <v>110</v>
      </c>
      <c r="D10" s="103" t="s">
        <v>31</v>
      </c>
      <c r="E10" s="25"/>
      <c r="F10" s="25"/>
    </row>
    <row r="11" spans="1:6" ht="13.5" customHeight="1">
      <c r="A11" s="170" t="s">
        <v>37</v>
      </c>
      <c r="B11" s="170" t="s">
        <v>38</v>
      </c>
      <c r="C11" s="174" t="s">
        <v>149</v>
      </c>
      <c r="D11" s="109" t="s">
        <v>31</v>
      </c>
      <c r="E11" s="25"/>
      <c r="F11" s="25"/>
    </row>
    <row r="12" spans="1:6" ht="12.75" customHeight="1">
      <c r="A12" s="170" t="s">
        <v>474</v>
      </c>
      <c r="B12" s="170" t="s">
        <v>39</v>
      </c>
      <c r="C12" s="174" t="s">
        <v>150</v>
      </c>
      <c r="D12" s="109" t="s">
        <v>31</v>
      </c>
      <c r="E12" s="25"/>
      <c r="F12" s="25"/>
    </row>
    <row r="13" spans="1:6" ht="12.75">
      <c r="A13" s="170" t="s">
        <v>102</v>
      </c>
      <c r="B13" s="170" t="s">
        <v>470</v>
      </c>
      <c r="C13" s="174" t="s">
        <v>135</v>
      </c>
      <c r="D13" s="109" t="s">
        <v>31</v>
      </c>
      <c r="E13" s="25"/>
      <c r="F13" s="25"/>
    </row>
    <row r="14" spans="1:6" ht="12.75">
      <c r="A14" s="170" t="s">
        <v>40</v>
      </c>
      <c r="B14" s="170" t="s">
        <v>117</v>
      </c>
      <c r="C14" s="174" t="s">
        <v>136</v>
      </c>
      <c r="D14" s="109" t="s">
        <v>31</v>
      </c>
      <c r="E14" s="25"/>
      <c r="F14" s="25"/>
    </row>
    <row r="15" spans="1:6" ht="12.75">
      <c r="A15" s="170" t="s">
        <v>41</v>
      </c>
      <c r="B15" s="170" t="s">
        <v>471</v>
      </c>
      <c r="C15" s="174" t="s">
        <v>151</v>
      </c>
      <c r="D15" s="109" t="s">
        <v>31</v>
      </c>
      <c r="E15" s="25"/>
      <c r="F15" s="25"/>
    </row>
    <row r="16" spans="1:6" ht="12.75" customHeight="1">
      <c r="A16" s="170" t="s">
        <v>152</v>
      </c>
      <c r="B16" s="170" t="s">
        <v>153</v>
      </c>
      <c r="C16" s="174" t="s">
        <v>154</v>
      </c>
      <c r="D16" s="109" t="s">
        <v>31</v>
      </c>
      <c r="E16" s="25"/>
      <c r="F16" s="25"/>
    </row>
    <row r="17" spans="1:6" ht="12.75">
      <c r="A17" s="170" t="s">
        <v>44</v>
      </c>
      <c r="B17" s="170" t="s">
        <v>45</v>
      </c>
      <c r="C17" s="174" t="s">
        <v>155</v>
      </c>
      <c r="D17" s="109" t="s">
        <v>31</v>
      </c>
      <c r="E17" s="25"/>
      <c r="F17" s="25"/>
    </row>
    <row r="18" spans="1:6" ht="12.75">
      <c r="A18" s="170" t="s">
        <v>42</v>
      </c>
      <c r="B18" s="170" t="s">
        <v>43</v>
      </c>
      <c r="C18" s="174" t="s">
        <v>111</v>
      </c>
      <c r="D18" s="109" t="s">
        <v>31</v>
      </c>
      <c r="E18" s="25"/>
      <c r="F18" s="25"/>
    </row>
    <row r="19" spans="1:6" ht="12.75">
      <c r="A19" s="171" t="s">
        <v>46</v>
      </c>
      <c r="B19" s="171" t="s">
        <v>47</v>
      </c>
      <c r="C19" s="174" t="s">
        <v>112</v>
      </c>
      <c r="D19" s="109" t="s">
        <v>31</v>
      </c>
      <c r="E19" s="25"/>
      <c r="F19" s="25"/>
    </row>
    <row r="20" spans="1:6" ht="12.75">
      <c r="A20" s="172" t="s">
        <v>103</v>
      </c>
      <c r="B20" s="172" t="s">
        <v>104</v>
      </c>
      <c r="C20" s="174" t="s">
        <v>137</v>
      </c>
      <c r="D20" s="109" t="s">
        <v>31</v>
      </c>
      <c r="E20" s="25"/>
      <c r="F20" s="25"/>
    </row>
    <row r="21" spans="1:6" ht="12.75">
      <c r="A21" s="173" t="s">
        <v>48</v>
      </c>
      <c r="B21" s="173" t="s">
        <v>116</v>
      </c>
      <c r="C21" s="175" t="s">
        <v>475</v>
      </c>
      <c r="D21" s="109" t="s">
        <v>31</v>
      </c>
      <c r="E21" s="25"/>
      <c r="F21" s="25"/>
    </row>
    <row r="22" spans="1:6" ht="12.75">
      <c r="A22" s="171" t="s">
        <v>49</v>
      </c>
      <c r="B22" s="171" t="s">
        <v>118</v>
      </c>
      <c r="C22" s="174" t="s">
        <v>138</v>
      </c>
      <c r="D22" s="109" t="s">
        <v>31</v>
      </c>
      <c r="E22" s="25"/>
      <c r="F22" s="25"/>
    </row>
    <row r="23" spans="1:6" ht="12.75">
      <c r="A23" s="170" t="s">
        <v>50</v>
      </c>
      <c r="B23" s="170" t="s">
        <v>51</v>
      </c>
      <c r="C23" s="174" t="s">
        <v>113</v>
      </c>
      <c r="D23" s="109" t="s">
        <v>31</v>
      </c>
      <c r="E23" s="25"/>
      <c r="F23" s="25"/>
    </row>
    <row r="24" spans="1:6" ht="15.75" customHeight="1">
      <c r="A24" s="170" t="s">
        <v>52</v>
      </c>
      <c r="B24" s="170" t="s">
        <v>472</v>
      </c>
      <c r="C24" s="174" t="s">
        <v>114</v>
      </c>
      <c r="D24" s="109" t="s">
        <v>31</v>
      </c>
      <c r="E24" s="25"/>
      <c r="F24" s="25"/>
    </row>
    <row r="25" spans="1:6" ht="15" customHeight="1">
      <c r="A25" s="106" t="s">
        <v>105</v>
      </c>
      <c r="B25" s="107" t="s">
        <v>156</v>
      </c>
      <c r="C25" s="176" t="s">
        <v>157</v>
      </c>
      <c r="D25" s="109" t="s">
        <v>31</v>
      </c>
      <c r="E25" s="25"/>
      <c r="F25" s="25"/>
    </row>
    <row r="26" spans="1:6" ht="12.75">
      <c r="A26" s="107" t="s">
        <v>167</v>
      </c>
      <c r="B26" s="107" t="s">
        <v>158</v>
      </c>
      <c r="C26" s="176" t="s">
        <v>159</v>
      </c>
      <c r="D26" s="109" t="s">
        <v>31</v>
      </c>
      <c r="E26" s="25"/>
      <c r="F26" s="25"/>
    </row>
    <row r="27" spans="1:6" ht="12.75">
      <c r="A27" s="108" t="s">
        <v>168</v>
      </c>
      <c r="B27" s="108" t="s">
        <v>169</v>
      </c>
      <c r="C27" s="177" t="s">
        <v>170</v>
      </c>
      <c r="D27" s="109" t="s">
        <v>31</v>
      </c>
      <c r="E27" s="25"/>
      <c r="F27" s="25"/>
    </row>
    <row r="28" spans="1:6" ht="12.75" customHeight="1">
      <c r="A28" s="267" t="s">
        <v>139</v>
      </c>
      <c r="B28" s="268"/>
      <c r="C28" s="268"/>
      <c r="D28" s="269"/>
      <c r="E28" s="25"/>
      <c r="F28" s="25"/>
    </row>
    <row r="29" spans="1:6" ht="12.75" customHeight="1">
      <c r="A29" s="99" t="s">
        <v>140</v>
      </c>
      <c r="B29" s="99" t="s">
        <v>141</v>
      </c>
      <c r="C29" s="178" t="s">
        <v>160</v>
      </c>
      <c r="D29" s="98" t="s">
        <v>31</v>
      </c>
      <c r="E29" s="25"/>
      <c r="F29" s="25"/>
    </row>
    <row r="30" spans="1:6" ht="12.75">
      <c r="A30" s="99" t="s">
        <v>161</v>
      </c>
      <c r="B30" s="99" t="s">
        <v>142</v>
      </c>
      <c r="C30" s="178" t="s">
        <v>162</v>
      </c>
      <c r="D30" s="98" t="s">
        <v>31</v>
      </c>
      <c r="F30" s="25"/>
    </row>
    <row r="31" spans="1:4" ht="12.75">
      <c r="A31" s="99" t="s">
        <v>163</v>
      </c>
      <c r="B31" s="99" t="s">
        <v>164</v>
      </c>
      <c r="C31" s="178" t="s">
        <v>165</v>
      </c>
      <c r="D31" s="103" t="s">
        <v>31</v>
      </c>
    </row>
    <row r="32" spans="1:4" ht="12.75">
      <c r="A32" s="267" t="s">
        <v>143</v>
      </c>
      <c r="B32" s="268"/>
      <c r="C32" s="268"/>
      <c r="D32" s="269"/>
    </row>
    <row r="33" spans="1:4" ht="12.75">
      <c r="A33" s="99" t="s">
        <v>144</v>
      </c>
      <c r="B33" s="99" t="s">
        <v>166</v>
      </c>
      <c r="C33" s="178" t="s">
        <v>476</v>
      </c>
      <c r="D33" s="109" t="s">
        <v>31</v>
      </c>
    </row>
    <row r="34" spans="1:4" ht="12.75">
      <c r="A34" s="99" t="s">
        <v>145</v>
      </c>
      <c r="B34" s="99" t="s">
        <v>146</v>
      </c>
      <c r="C34" s="178" t="s">
        <v>477</v>
      </c>
      <c r="D34" s="179" t="s">
        <v>31</v>
      </c>
    </row>
    <row r="35" spans="1:4" ht="12.75">
      <c r="A35" s="99" t="s">
        <v>478</v>
      </c>
      <c r="B35" s="99" t="s">
        <v>479</v>
      </c>
      <c r="C35" s="178" t="s">
        <v>480</v>
      </c>
      <c r="D35" s="179" t="s">
        <v>31</v>
      </c>
    </row>
    <row r="36" spans="1:4" ht="12.75">
      <c r="A36" s="99"/>
      <c r="B36" s="99"/>
      <c r="C36" s="178"/>
      <c r="D36" s="100"/>
    </row>
    <row r="37" ht="12.75">
      <c r="D37" s="102" t="s">
        <v>5</v>
      </c>
    </row>
  </sheetData>
  <sheetProtection selectLockedCells="1" selectUnlockedCells="1"/>
  <mergeCells count="7">
    <mergeCell ref="A1:D1"/>
    <mergeCell ref="A2:C2"/>
    <mergeCell ref="A32:D32"/>
    <mergeCell ref="A28:D28"/>
    <mergeCell ref="A4:A5"/>
    <mergeCell ref="B4:B5"/>
    <mergeCell ref="D4:D5"/>
  </mergeCells>
  <hyperlinks>
    <hyperlink ref="D37" location="Главная!A1" display="на главную"/>
    <hyperlink ref="D29" r:id="rId1" display="http://plastics.md/assets/images/common/maps/Plastics_Adv-Maps-Moldova.png"/>
    <hyperlink ref="D30" r:id="rId2" display="http://plastics.md/assets/images/md/Plastics_Adv-Maps-Beltsy-MD.jpg"/>
    <hyperlink ref="D31" r:id="rId3" display="Карта проезда"/>
    <hyperlink ref="D4:D5" r:id="rId4" display="Карта проезда"/>
    <hyperlink ref="D11" r:id="rId5" display="Карта проезда"/>
    <hyperlink ref="D10" r:id="rId6" display="Карта проезда"/>
    <hyperlink ref="D12" r:id="rId7" display="Карта проезда"/>
    <hyperlink ref="D13" r:id="rId8" display="Карта проезда"/>
    <hyperlink ref="D16" r:id="rId9" display="Карта проезда"/>
    <hyperlink ref="D15" r:id="rId10" display="Карта проезда"/>
    <hyperlink ref="D14" r:id="rId11" display="Карта проезда"/>
    <hyperlink ref="D17" r:id="rId12" display="Карта проезда"/>
    <hyperlink ref="D18" r:id="rId13" display="Карта проезда"/>
    <hyperlink ref="D19" r:id="rId14" display="Карта проезда"/>
    <hyperlink ref="D20" r:id="rId15" display="Карта проезда"/>
    <hyperlink ref="D21" r:id="rId16" display="Карта проезда"/>
    <hyperlink ref="D22" r:id="rId17" display="Карта проезда"/>
    <hyperlink ref="D23" r:id="rId18" display="Карта проезда"/>
    <hyperlink ref="D24" r:id="rId19" display="Карта проезда"/>
    <hyperlink ref="D25" r:id="rId20" display="Карта проезда"/>
    <hyperlink ref="D26" r:id="rId21" display="Карта проезда"/>
    <hyperlink ref="D27" r:id="rId22" display="Карта проезда"/>
    <hyperlink ref="D9" r:id="rId23" display="Карта проезда"/>
    <hyperlink ref="D8" r:id="rId24" display="Карта проезда"/>
    <hyperlink ref="D6" r:id="rId25" display="Карта проезда"/>
    <hyperlink ref="D7" r:id="rId26" display="Карта проезда"/>
    <hyperlink ref="D33" r:id="rId27" display="Карта проезда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29"/>
  <colBreaks count="1" manualBreakCount="1">
    <brk id="4" max="65535" man="1"/>
  </colBreaks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6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L10" sqref="L9:L10"/>
    </sheetView>
  </sheetViews>
  <sheetFormatPr defaultColWidth="9.00390625" defaultRowHeight="12.75"/>
  <cols>
    <col min="1" max="1" width="12.375" style="0" customWidth="1"/>
    <col min="2" max="2" width="11.75390625" style="0" customWidth="1"/>
    <col min="3" max="3" width="12.125" style="0" customWidth="1"/>
    <col min="4" max="4" width="14.25390625" style="0" customWidth="1"/>
    <col min="5" max="5" width="10.875" style="0" customWidth="1"/>
    <col min="6" max="7" width="11.75390625" style="0" customWidth="1"/>
    <col min="8" max="8" width="27.625" style="0" customWidth="1"/>
  </cols>
  <sheetData>
    <row r="1" spans="1:8" ht="52.5" customHeight="1">
      <c r="A1" s="204"/>
      <c r="B1" s="204"/>
      <c r="C1" s="204"/>
      <c r="D1" s="204"/>
      <c r="E1" s="204"/>
      <c r="F1" s="204"/>
      <c r="G1" s="204"/>
      <c r="H1" s="23"/>
    </row>
    <row r="2" spans="1:8" s="9" customFormat="1" ht="16.5" customHeight="1">
      <c r="A2" s="205">
        <f>Главная!B2</f>
        <v>43406</v>
      </c>
      <c r="B2" s="205"/>
      <c r="C2" s="8"/>
      <c r="D2" s="8"/>
      <c r="E2" s="206" t="s">
        <v>72</v>
      </c>
      <c r="F2" s="206"/>
      <c r="G2" s="206"/>
      <c r="H2" s="23"/>
    </row>
    <row r="3" spans="1:8" ht="18" customHeight="1">
      <c r="A3" s="207" t="s">
        <v>54</v>
      </c>
      <c r="B3" s="207"/>
      <c r="C3" s="207"/>
      <c r="D3" s="207"/>
      <c r="E3" s="207"/>
      <c r="H3" s="23"/>
    </row>
    <row r="4" spans="1:8" ht="16.5" customHeight="1">
      <c r="A4" s="208" t="s">
        <v>58</v>
      </c>
      <c r="B4" s="208"/>
      <c r="C4" s="208"/>
      <c r="D4" s="208"/>
      <c r="E4" s="208"/>
      <c r="H4" s="23"/>
    </row>
    <row r="6" spans="1:8" ht="12.75">
      <c r="A6" s="203" t="s">
        <v>2</v>
      </c>
      <c r="B6" s="203"/>
      <c r="C6" s="203"/>
      <c r="D6" s="203"/>
      <c r="E6" s="203" t="s">
        <v>3</v>
      </c>
      <c r="F6" s="203" t="s">
        <v>4</v>
      </c>
      <c r="G6" s="203" t="s">
        <v>4</v>
      </c>
      <c r="H6" s="39" t="s">
        <v>5</v>
      </c>
    </row>
    <row r="7" spans="1:7" ht="12.75">
      <c r="A7" s="203"/>
      <c r="B7" s="203"/>
      <c r="C7" s="203"/>
      <c r="D7" s="203"/>
      <c r="E7" s="203"/>
      <c r="F7" s="203"/>
      <c r="G7" s="203"/>
    </row>
    <row r="8" spans="1:7" ht="15">
      <c r="A8" s="28" t="s">
        <v>6</v>
      </c>
      <c r="B8" s="28" t="s">
        <v>7</v>
      </c>
      <c r="C8" s="28" t="s">
        <v>8</v>
      </c>
      <c r="D8" s="28" t="s">
        <v>9</v>
      </c>
      <c r="E8" s="203"/>
      <c r="F8" s="29" t="s">
        <v>10</v>
      </c>
      <c r="G8" s="29" t="s">
        <v>11</v>
      </c>
    </row>
    <row r="9" spans="1:8" ht="16.5" customHeight="1">
      <c r="A9" s="209" t="s">
        <v>12</v>
      </c>
      <c r="B9" s="209" t="s">
        <v>13</v>
      </c>
      <c r="C9" s="209" t="s">
        <v>14</v>
      </c>
      <c r="D9" s="209">
        <v>2.78</v>
      </c>
      <c r="E9" s="32">
        <v>1</v>
      </c>
      <c r="F9" s="46">
        <f>350*Главная!B126</f>
        <v>11304.999999999998</v>
      </c>
      <c r="G9" s="47">
        <f>F9/$D$9</f>
        <v>4066.5467625899278</v>
      </c>
      <c r="H9" s="58" t="s">
        <v>67</v>
      </c>
    </row>
    <row r="10" spans="1:8" ht="16.5" customHeight="1">
      <c r="A10" s="209"/>
      <c r="B10" s="209"/>
      <c r="C10" s="209"/>
      <c r="D10" s="209"/>
      <c r="E10" s="32">
        <v>2</v>
      </c>
      <c r="F10" s="46">
        <f>450*Главная!B126</f>
        <v>14534.999999999998</v>
      </c>
      <c r="G10" s="47">
        <f>F10/$D$9</f>
        <v>5228.41726618705</v>
      </c>
      <c r="H10" s="58" t="s">
        <v>67</v>
      </c>
    </row>
    <row r="11" spans="1:8" ht="16.5" customHeight="1">
      <c r="A11" s="209"/>
      <c r="B11" s="209"/>
      <c r="C11" s="209"/>
      <c r="D11" s="209"/>
      <c r="E11" s="32">
        <v>3</v>
      </c>
      <c r="F11" s="46">
        <f>500*Главная!B126</f>
        <v>16149.999999999998</v>
      </c>
      <c r="G11" s="47">
        <f>F11/$D$9</f>
        <v>5809.3525179856115</v>
      </c>
      <c r="H11" s="58" t="s">
        <v>67</v>
      </c>
    </row>
    <row r="12" spans="1:8" ht="16.5" customHeight="1">
      <c r="A12" s="209"/>
      <c r="B12" s="209"/>
      <c r="C12" s="209"/>
      <c r="D12" s="209"/>
      <c r="E12" s="32">
        <v>4</v>
      </c>
      <c r="F12" s="46">
        <f>530*Главная!B126</f>
        <v>17119</v>
      </c>
      <c r="G12" s="47">
        <f>F12/$D$9</f>
        <v>6157.913669064748</v>
      </c>
      <c r="H12" s="58" t="s">
        <v>67</v>
      </c>
    </row>
    <row r="13" spans="1:8" ht="15">
      <c r="A13" s="28" t="s">
        <v>6</v>
      </c>
      <c r="B13" s="28" t="s">
        <v>7</v>
      </c>
      <c r="C13" s="28" t="s">
        <v>8</v>
      </c>
      <c r="D13" s="28" t="s">
        <v>9</v>
      </c>
      <c r="E13" s="33" t="s">
        <v>15</v>
      </c>
      <c r="F13" s="29" t="s">
        <v>10</v>
      </c>
      <c r="G13" s="29" t="s">
        <v>11</v>
      </c>
      <c r="H13" s="45"/>
    </row>
    <row r="14" spans="1:8" ht="16.5" customHeight="1">
      <c r="A14" s="209" t="s">
        <v>16</v>
      </c>
      <c r="B14" s="209" t="s">
        <v>13</v>
      </c>
      <c r="C14" s="209" t="s">
        <v>17</v>
      </c>
      <c r="D14" s="209">
        <v>1.89</v>
      </c>
      <c r="E14" s="32">
        <v>1</v>
      </c>
      <c r="F14" s="46">
        <f>180*Главная!B126</f>
        <v>5813.999999999999</v>
      </c>
      <c r="G14" s="46">
        <f>F14/D14</f>
        <v>3076.1904761904757</v>
      </c>
      <c r="H14" s="58" t="s">
        <v>67</v>
      </c>
    </row>
    <row r="15" spans="1:8" ht="16.5" customHeight="1">
      <c r="A15" s="209"/>
      <c r="B15" s="209"/>
      <c r="C15" s="209"/>
      <c r="D15" s="209"/>
      <c r="E15" s="32">
        <v>2</v>
      </c>
      <c r="F15" s="46">
        <f>210*Главная!B126</f>
        <v>6782.999999999999</v>
      </c>
      <c r="G15" s="46">
        <f>F15/D14</f>
        <v>3588.8888888888887</v>
      </c>
      <c r="H15" s="58" t="s">
        <v>67</v>
      </c>
    </row>
    <row r="16" spans="1:8" ht="16.5" customHeight="1">
      <c r="A16" s="209"/>
      <c r="B16" s="209"/>
      <c r="C16" s="209"/>
      <c r="D16" s="209"/>
      <c r="E16" s="32">
        <v>3</v>
      </c>
      <c r="F16" s="46">
        <f>240*Главная!B126</f>
        <v>7751.999999999999</v>
      </c>
      <c r="G16" s="46">
        <f>F16/D14</f>
        <v>4101.587301587301</v>
      </c>
      <c r="H16" s="58" t="s">
        <v>67</v>
      </c>
    </row>
    <row r="17" spans="1:8" ht="15">
      <c r="A17" s="28" t="s">
        <v>6</v>
      </c>
      <c r="B17" s="28" t="s">
        <v>7</v>
      </c>
      <c r="C17" s="28" t="s">
        <v>8</v>
      </c>
      <c r="D17" s="28" t="s">
        <v>9</v>
      </c>
      <c r="E17" s="33" t="s">
        <v>15</v>
      </c>
      <c r="F17" s="29" t="s">
        <v>10</v>
      </c>
      <c r="G17" s="29" t="s">
        <v>11</v>
      </c>
      <c r="H17" s="45"/>
    </row>
    <row r="18" spans="1:8" ht="16.5" customHeight="1">
      <c r="A18" s="34" t="s">
        <v>18</v>
      </c>
      <c r="B18" s="34" t="s">
        <v>19</v>
      </c>
      <c r="C18" s="34" t="s">
        <v>20</v>
      </c>
      <c r="D18" s="34">
        <f>930*2490/1000000</f>
        <v>2.3157</v>
      </c>
      <c r="E18" s="35">
        <v>1</v>
      </c>
      <c r="F18" s="48">
        <f>190*Главная!B126</f>
        <v>6136.999999999999</v>
      </c>
      <c r="G18" s="48">
        <f>F18/D18</f>
        <v>2650.1705747722067</v>
      </c>
      <c r="H18" s="45" t="s">
        <v>70</v>
      </c>
    </row>
    <row r="19" spans="1:7" ht="16.5" customHeight="1">
      <c r="A19" s="49"/>
      <c r="B19" s="49"/>
      <c r="C19" s="49"/>
      <c r="D19" s="49"/>
      <c r="E19" s="50"/>
      <c r="F19" s="51"/>
      <c r="G19" s="51"/>
    </row>
    <row r="20" spans="1:7" ht="18">
      <c r="A20" s="214" t="s">
        <v>59</v>
      </c>
      <c r="B20" s="214"/>
      <c r="C20" s="214"/>
      <c r="D20" s="214"/>
      <c r="E20" s="214"/>
      <c r="F20" s="214"/>
      <c r="G20" s="214"/>
    </row>
    <row r="21" spans="1:7" ht="17.25" customHeight="1">
      <c r="A21" s="215" t="s">
        <v>60</v>
      </c>
      <c r="B21" s="215"/>
      <c r="C21" s="215"/>
      <c r="D21" s="215"/>
      <c r="E21" s="215"/>
      <c r="F21" s="215"/>
      <c r="G21" s="215"/>
    </row>
    <row r="22" spans="1:7" s="61" customFormat="1" ht="13.5" customHeight="1">
      <c r="A22" s="194" t="s">
        <v>61</v>
      </c>
      <c r="B22" s="194"/>
      <c r="C22" s="194"/>
      <c r="D22" s="195" t="s">
        <v>62</v>
      </c>
      <c r="E22" s="195"/>
      <c r="F22" s="195"/>
      <c r="G22" s="195"/>
    </row>
    <row r="23" spans="1:7" s="61" customFormat="1" ht="13.5" customHeight="1">
      <c r="A23" s="60"/>
      <c r="B23" s="62" t="s">
        <v>73</v>
      </c>
      <c r="C23" s="197" t="s">
        <v>74</v>
      </c>
      <c r="D23" s="197"/>
      <c r="E23" s="197"/>
      <c r="F23" s="197"/>
      <c r="G23" s="197"/>
    </row>
    <row r="24" spans="1:7" s="61" customFormat="1" ht="13.5" customHeight="1">
      <c r="A24" s="60"/>
      <c r="B24" s="62" t="s">
        <v>75</v>
      </c>
      <c r="C24" s="198" t="s">
        <v>76</v>
      </c>
      <c r="D24" s="198"/>
      <c r="E24" s="198"/>
      <c r="F24" s="198"/>
      <c r="G24" s="198"/>
    </row>
    <row r="25" ht="11.25" customHeight="1"/>
    <row r="26" spans="1:6" ht="12.75">
      <c r="A26" s="196"/>
      <c r="B26" s="217" t="s">
        <v>55</v>
      </c>
      <c r="C26" s="217" t="s">
        <v>56</v>
      </c>
      <c r="E26" s="217" t="s">
        <v>55</v>
      </c>
      <c r="F26" s="217" t="s">
        <v>56</v>
      </c>
    </row>
    <row r="27" spans="1:6" ht="12.75">
      <c r="A27" s="196"/>
      <c r="B27" s="217"/>
      <c r="C27" s="217"/>
      <c r="E27" s="217"/>
      <c r="F27" s="217"/>
    </row>
    <row r="28" spans="1:6" ht="15">
      <c r="A28" s="31"/>
      <c r="B28" s="37">
        <v>802</v>
      </c>
      <c r="C28" s="52">
        <f>158*Главная!B126</f>
        <v>5103.4</v>
      </c>
      <c r="E28" s="63" t="s">
        <v>171</v>
      </c>
      <c r="F28" s="112">
        <f>235*Главная!B126</f>
        <v>7590.499999999999</v>
      </c>
    </row>
    <row r="29" spans="1:6" ht="15">
      <c r="A29" s="31"/>
      <c r="B29" s="37">
        <v>804</v>
      </c>
      <c r="C29" s="52">
        <f>223*Главная!B126</f>
        <v>7202.9</v>
      </c>
      <c r="E29" s="63" t="s">
        <v>172</v>
      </c>
      <c r="F29" s="112">
        <f>165*Главная!B126</f>
        <v>5329.499999999999</v>
      </c>
    </row>
    <row r="30" spans="1:6" ht="15">
      <c r="A30" s="31"/>
      <c r="B30" s="37">
        <v>805</v>
      </c>
      <c r="C30" s="52">
        <f>252*Главная!B126</f>
        <v>8139.599999999999</v>
      </c>
      <c r="E30" s="63" t="s">
        <v>173</v>
      </c>
      <c r="F30" s="112">
        <f>205*Главная!B126</f>
        <v>6621.499999999999</v>
      </c>
    </row>
    <row r="31" spans="1:6" ht="15">
      <c r="A31" s="31"/>
      <c r="B31" s="37">
        <v>810</v>
      </c>
      <c r="C31" s="52">
        <f>125*Главная!B126</f>
        <v>4037.4999999999995</v>
      </c>
      <c r="E31" s="63" t="s">
        <v>174</v>
      </c>
      <c r="F31" s="112">
        <f>215*Главная!B126</f>
        <v>6944.499999999999</v>
      </c>
    </row>
    <row r="32" spans="1:6" ht="15">
      <c r="A32" s="31"/>
      <c r="B32" s="37">
        <v>815</v>
      </c>
      <c r="C32" s="52">
        <f>161*Главная!B126</f>
        <v>5200.299999999999</v>
      </c>
      <c r="E32" s="37" t="s">
        <v>175</v>
      </c>
      <c r="F32" s="113">
        <f>245*Главная!B126</f>
        <v>7913.499999999999</v>
      </c>
    </row>
    <row r="33" spans="1:6" ht="15">
      <c r="A33" s="31"/>
      <c r="B33" s="37">
        <v>820</v>
      </c>
      <c r="C33" s="52">
        <f>110*Главная!B126</f>
        <v>3552.9999999999995</v>
      </c>
      <c r="E33" s="37" t="s">
        <v>176</v>
      </c>
      <c r="F33" s="113">
        <f>260*Главная!B126</f>
        <v>8398</v>
      </c>
    </row>
    <row r="34" spans="1:6" ht="15">
      <c r="A34" s="31"/>
      <c r="B34" s="37">
        <v>809</v>
      </c>
      <c r="C34" s="52">
        <f>178*Главная!B126</f>
        <v>5749.4</v>
      </c>
      <c r="E34" s="37" t="s">
        <v>177</v>
      </c>
      <c r="F34" s="113">
        <f>358*Главная!B126</f>
        <v>11563.4</v>
      </c>
    </row>
    <row r="35" spans="1:6" ht="15">
      <c r="A35" s="31"/>
      <c r="B35" s="37">
        <v>831</v>
      </c>
      <c r="C35" s="52">
        <f>168*Главная!B126</f>
        <v>5426.4</v>
      </c>
      <c r="E35" s="37" t="s">
        <v>178</v>
      </c>
      <c r="F35" s="113">
        <f>407*Главная!B126</f>
        <v>13146.099999999999</v>
      </c>
    </row>
    <row r="36" spans="1:6" ht="15">
      <c r="A36" s="31"/>
      <c r="B36" s="37">
        <v>850</v>
      </c>
      <c r="C36" s="52">
        <f>367*Главная!B126</f>
        <v>11854.099999999999</v>
      </c>
      <c r="E36" s="37" t="s">
        <v>179</v>
      </c>
      <c r="F36" s="113">
        <f>278*Главная!B126</f>
        <v>8979.4</v>
      </c>
    </row>
    <row r="37" spans="1:6" ht="15">
      <c r="A37" s="31"/>
      <c r="B37" s="37">
        <v>857</v>
      </c>
      <c r="C37" s="52">
        <f>140*Главная!B126</f>
        <v>4522</v>
      </c>
      <c r="E37" s="37" t="s">
        <v>180</v>
      </c>
      <c r="F37" s="113">
        <f>294*Главная!B126</f>
        <v>9496.199999999999</v>
      </c>
    </row>
    <row r="38" spans="1:6" ht="15">
      <c r="A38" s="31"/>
      <c r="B38" s="37">
        <v>859</v>
      </c>
      <c r="C38" s="52">
        <f>233*Главная!B126</f>
        <v>7525.9</v>
      </c>
      <c r="E38" s="37" t="s">
        <v>181</v>
      </c>
      <c r="F38" s="114">
        <f>323*Главная!B126</f>
        <v>10432.9</v>
      </c>
    </row>
    <row r="39" spans="1:6" ht="15">
      <c r="A39" s="31"/>
      <c r="B39" s="37">
        <v>871</v>
      </c>
      <c r="C39" s="52">
        <f>380*Главная!B126</f>
        <v>12273.999999999998</v>
      </c>
      <c r="E39" s="37" t="s">
        <v>182</v>
      </c>
      <c r="F39" s="115">
        <f>334*Главная!B126</f>
        <v>10788.199999999999</v>
      </c>
    </row>
    <row r="40" spans="1:6" ht="15">
      <c r="A40" s="31"/>
      <c r="B40" s="37">
        <v>873</v>
      </c>
      <c r="C40" s="52">
        <f>436*Главная!B126</f>
        <v>14082.8</v>
      </c>
      <c r="E40" s="37" t="s">
        <v>183</v>
      </c>
      <c r="F40" s="115">
        <f>389*Главная!B126</f>
        <v>12564.699999999999</v>
      </c>
    </row>
    <row r="41" spans="1:6" ht="15">
      <c r="A41" s="31"/>
      <c r="B41" s="37">
        <v>881</v>
      </c>
      <c r="C41" s="52">
        <f>430*Главная!B126</f>
        <v>13888.999999999998</v>
      </c>
      <c r="E41" s="37" t="s">
        <v>184</v>
      </c>
      <c r="F41" s="115">
        <f>407*Главная!B126</f>
        <v>13146.099999999999</v>
      </c>
    </row>
    <row r="42" spans="1:6" ht="15">
      <c r="A42" s="31"/>
      <c r="B42" s="37" t="s">
        <v>77</v>
      </c>
      <c r="C42" s="52">
        <f>249*Главная!B126</f>
        <v>8042.699999999999</v>
      </c>
      <c r="E42" s="37" t="s">
        <v>185</v>
      </c>
      <c r="F42" s="115">
        <f>378*Главная!B126</f>
        <v>12209.4</v>
      </c>
    </row>
    <row r="43" spans="1:6" ht="15">
      <c r="A43" s="31"/>
      <c r="B43" s="37" t="s">
        <v>78</v>
      </c>
      <c r="C43" s="52">
        <f>275*Главная!B126</f>
        <v>8882.5</v>
      </c>
      <c r="E43" s="37" t="s">
        <v>186</v>
      </c>
      <c r="F43" s="114">
        <f>323*Главная!B126</f>
        <v>10432.9</v>
      </c>
    </row>
    <row r="44" spans="1:6" ht="15">
      <c r="A44" s="31"/>
      <c r="B44" s="37" t="s">
        <v>79</v>
      </c>
      <c r="C44" s="52">
        <f>165*Главная!B126</f>
        <v>5329.499999999999</v>
      </c>
      <c r="E44" s="37" t="s">
        <v>187</v>
      </c>
      <c r="F44" s="114">
        <f>345*Главная!B126</f>
        <v>11143.499999999998</v>
      </c>
    </row>
    <row r="45" spans="1:6" ht="15">
      <c r="A45" s="31"/>
      <c r="B45" s="37" t="s">
        <v>80</v>
      </c>
      <c r="C45" s="52">
        <f>222*Главная!B126</f>
        <v>7170.599999999999</v>
      </c>
      <c r="E45" s="37" t="s">
        <v>188</v>
      </c>
      <c r="F45" s="114">
        <f>354*Главная!B126</f>
        <v>11434.199999999999</v>
      </c>
    </row>
    <row r="46" spans="1:3" ht="15">
      <c r="A46" s="31"/>
      <c r="B46" s="37" t="s">
        <v>81</v>
      </c>
      <c r="C46" s="52">
        <f>266*Главная!B126</f>
        <v>8591.8</v>
      </c>
    </row>
    <row r="47" ht="15">
      <c r="A47" s="31"/>
    </row>
    <row r="48" spans="1:6" ht="18">
      <c r="A48" s="31"/>
      <c r="B48" s="214" t="s">
        <v>189</v>
      </c>
      <c r="C48" s="214"/>
      <c r="D48" s="214"/>
      <c r="E48" s="214"/>
      <c r="F48" s="214"/>
    </row>
    <row r="49" spans="1:3" ht="15">
      <c r="A49" s="31"/>
      <c r="B49" s="31"/>
      <c r="C49" s="116"/>
    </row>
    <row r="50" spans="1:6" ht="15">
      <c r="A50" s="31"/>
      <c r="B50" s="217" t="s">
        <v>55</v>
      </c>
      <c r="C50" s="216" t="s">
        <v>57</v>
      </c>
      <c r="D50" s="216"/>
      <c r="E50" s="216"/>
      <c r="F50" s="216"/>
    </row>
    <row r="51" spans="1:6" ht="15">
      <c r="A51" s="31"/>
      <c r="B51" s="217"/>
      <c r="C51" s="117" t="s">
        <v>190</v>
      </c>
      <c r="D51" s="118">
        <v>2</v>
      </c>
      <c r="E51" s="118">
        <v>3</v>
      </c>
      <c r="F51" s="118">
        <v>4</v>
      </c>
    </row>
    <row r="52" spans="1:6" ht="15">
      <c r="A52" s="31"/>
      <c r="B52" s="37">
        <v>9501</v>
      </c>
      <c r="C52" s="119">
        <f>410*Главная!B126</f>
        <v>13242.999999999998</v>
      </c>
      <c r="D52" s="119">
        <f>436*Главная!B126</f>
        <v>14082.8</v>
      </c>
      <c r="E52" s="119">
        <f>449*Главная!B126</f>
        <v>14502.699999999999</v>
      </c>
      <c r="F52" s="119">
        <f>457*Главная!B126</f>
        <v>14761.099999999999</v>
      </c>
    </row>
    <row r="53" spans="1:6" ht="15">
      <c r="A53" s="31"/>
      <c r="B53" s="37">
        <v>9502</v>
      </c>
      <c r="C53" s="119">
        <f>470*Главная!B126</f>
        <v>15180.999999999998</v>
      </c>
      <c r="D53" s="119">
        <f>509*Главная!B126</f>
        <v>16440.699999999997</v>
      </c>
      <c r="E53" s="119">
        <f>518*Главная!B126</f>
        <v>16731.399999999998</v>
      </c>
      <c r="F53" s="119">
        <f>528*Главная!B126</f>
        <v>17054.399999999998</v>
      </c>
    </row>
    <row r="54" spans="1:6" ht="15">
      <c r="A54" s="31"/>
      <c r="B54" s="37">
        <v>9503</v>
      </c>
      <c r="C54" s="119">
        <f>528*Главная!B126</f>
        <v>17054.399999999998</v>
      </c>
      <c r="D54" s="119">
        <f>591*Главная!B126</f>
        <v>19089.3</v>
      </c>
      <c r="E54" s="119">
        <f>604*Главная!B126</f>
        <v>19509.199999999997</v>
      </c>
      <c r="F54" s="119">
        <f>621*Главная!B126</f>
        <v>20058.3</v>
      </c>
    </row>
    <row r="55" spans="1:6" ht="15">
      <c r="A55" s="31"/>
      <c r="B55" s="37">
        <v>9504</v>
      </c>
      <c r="C55" s="119">
        <f>569*Главная!B126</f>
        <v>18378.699999999997</v>
      </c>
      <c r="D55" s="119">
        <f>628*Главная!B126</f>
        <v>20284.399999999998</v>
      </c>
      <c r="E55" s="119">
        <f>645*Главная!B126</f>
        <v>20833.499999999996</v>
      </c>
      <c r="F55" s="119">
        <f>656*Главная!B126</f>
        <v>21188.8</v>
      </c>
    </row>
    <row r="56" spans="1:6" ht="15">
      <c r="A56" s="31"/>
      <c r="B56" s="37">
        <v>9505</v>
      </c>
      <c r="C56" s="119">
        <f>578*Главная!B126</f>
        <v>18669.399999999998</v>
      </c>
      <c r="D56" s="119">
        <f>659*Главная!B126</f>
        <v>21285.699999999997</v>
      </c>
      <c r="E56" s="119">
        <f>675*Главная!B126</f>
        <v>21802.499999999996</v>
      </c>
      <c r="F56" s="119">
        <f>688*Главная!B126</f>
        <v>22222.399999999998</v>
      </c>
    </row>
    <row r="57" ht="15">
      <c r="A57" s="31"/>
    </row>
    <row r="58" spans="1:7" ht="18">
      <c r="A58" s="211" t="s">
        <v>63</v>
      </c>
      <c r="B58" s="211"/>
      <c r="C58" s="211"/>
      <c r="D58" s="211"/>
      <c r="E58" s="211"/>
      <c r="F58" s="211"/>
      <c r="G58" s="211"/>
    </row>
    <row r="59" spans="1:7" ht="18">
      <c r="A59" s="53"/>
      <c r="B59" s="53"/>
      <c r="C59" s="53"/>
      <c r="D59" s="53"/>
      <c r="E59" s="53"/>
      <c r="F59" s="53"/>
      <c r="G59" s="53"/>
    </row>
    <row r="60" spans="1:7" ht="15.75">
      <c r="A60" s="212" t="s">
        <v>21</v>
      </c>
      <c r="B60" s="212"/>
      <c r="C60" s="212"/>
      <c r="D60" s="212"/>
      <c r="E60" s="212"/>
      <c r="F60" s="212"/>
      <c r="G60" s="212"/>
    </row>
    <row r="61" spans="1:8" ht="12.75">
      <c r="A61" s="208" t="s">
        <v>22</v>
      </c>
      <c r="B61" s="208"/>
      <c r="C61" s="208"/>
      <c r="D61" s="208"/>
      <c r="E61" s="208"/>
      <c r="F61" s="208"/>
      <c r="G61" s="208"/>
      <c r="H61" s="39" t="s">
        <v>5</v>
      </c>
    </row>
    <row r="62" spans="1:7" ht="10.5" customHeight="1">
      <c r="A62" s="27"/>
      <c r="B62" s="27"/>
      <c r="C62" s="27"/>
      <c r="D62" s="27"/>
      <c r="E62" s="14"/>
      <c r="F62" s="14"/>
      <c r="G62" s="14"/>
    </row>
    <row r="63" spans="1:7" ht="15" customHeight="1">
      <c r="A63" s="213" t="s">
        <v>23</v>
      </c>
      <c r="B63" s="213"/>
      <c r="C63" s="213"/>
      <c r="D63" s="47">
        <f>8*Главная!B126</f>
        <v>258.4</v>
      </c>
      <c r="E63" s="15"/>
      <c r="F63" s="16"/>
      <c r="G63" s="17"/>
    </row>
    <row r="64" spans="1:7" ht="15" customHeight="1">
      <c r="A64" s="213" t="s">
        <v>24</v>
      </c>
      <c r="B64" s="213"/>
      <c r="C64" s="213"/>
      <c r="D64" s="47">
        <f>38*Главная!B126</f>
        <v>1227.3999999999999</v>
      </c>
      <c r="E64" s="15"/>
      <c r="F64" s="16"/>
      <c r="G64" s="17"/>
    </row>
    <row r="65" spans="1:7" ht="12.75">
      <c r="A65" s="210" t="s">
        <v>25</v>
      </c>
      <c r="B65" s="210"/>
      <c r="C65" s="210"/>
      <c r="D65" s="47">
        <f>1*Главная!B126</f>
        <v>32.3</v>
      </c>
      <c r="E65" s="15"/>
      <c r="F65" s="13"/>
      <c r="G65" s="13"/>
    </row>
  </sheetData>
  <sheetProtection/>
  <mergeCells count="37">
    <mergeCell ref="B50:B51"/>
    <mergeCell ref="C26:C27"/>
    <mergeCell ref="A22:C22"/>
    <mergeCell ref="D22:G22"/>
    <mergeCell ref="B26:B27"/>
    <mergeCell ref="A26:A27"/>
    <mergeCell ref="C23:G23"/>
    <mergeCell ref="C24:G24"/>
    <mergeCell ref="E26:E27"/>
    <mergeCell ref="F26:F27"/>
    <mergeCell ref="B14:B16"/>
    <mergeCell ref="C14:C16"/>
    <mergeCell ref="D14:D16"/>
    <mergeCell ref="A64:C64"/>
    <mergeCell ref="A20:G20"/>
    <mergeCell ref="A21:G21"/>
    <mergeCell ref="C50:F50"/>
    <mergeCell ref="B48:F48"/>
    <mergeCell ref="A14:A16"/>
    <mergeCell ref="A63:C63"/>
    <mergeCell ref="A65:C65"/>
    <mergeCell ref="A58:G58"/>
    <mergeCell ref="A60:G60"/>
    <mergeCell ref="A61:G61"/>
    <mergeCell ref="A9:A12"/>
    <mergeCell ref="B9:B12"/>
    <mergeCell ref="C9:C12"/>
    <mergeCell ref="D9:D12"/>
    <mergeCell ref="G6:G7"/>
    <mergeCell ref="A1:G1"/>
    <mergeCell ref="A2:B2"/>
    <mergeCell ref="E2:G2"/>
    <mergeCell ref="A6:D7"/>
    <mergeCell ref="E6:E8"/>
    <mergeCell ref="A3:E3"/>
    <mergeCell ref="A4:E4"/>
    <mergeCell ref="F6:F7"/>
  </mergeCells>
  <hyperlinks>
    <hyperlink ref="H6" location="Главная!A1" display="на главную"/>
    <hyperlink ref="H61" location="Главная!A1" display="на главную"/>
    <hyperlink ref="A4:E4" r:id="rId1" display="Смотрите виды и характеристики акрилового камня Corian® на сайте:"/>
    <hyperlink ref="A21:G21" r:id="rId2" display="посмотреть модели моек с размерами на сайте"/>
    <hyperlink ref="A58:G58" r:id="rId3" display="Посмотреть  акции  на  Corian®!"/>
    <hyperlink ref="A61:G61" r:id="rId4" display="Смотрите виды и характеристики сопутствующих материалов на сайте:"/>
    <hyperlink ref="H9" r:id="rId5" display="посмотреть декоры на сайте"/>
    <hyperlink ref="H10" r:id="rId6" display="посмотреть декоры на сайте"/>
    <hyperlink ref="H11" r:id="rId7" display="посмотреть декоры на сайте"/>
    <hyperlink ref="H12" r:id="rId8" display="посмотреть декоры на сайте"/>
    <hyperlink ref="H14" r:id="rId9" display="посмотреть декоры на сайте"/>
    <hyperlink ref="H15" r:id="rId10" display="посмотреть декоры на сайте"/>
    <hyperlink ref="H16" r:id="rId11" display="посмотреть декоры на сайте"/>
  </hyperlinks>
  <printOptions/>
  <pageMargins left="1" right="0.62" top="0.21" bottom="0.18" header="0.23" footer="0.2"/>
  <pageSetup horizontalDpi="600" verticalDpi="600" orientation="portrait" paperSize="9" scale="76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H43"/>
  <sheetViews>
    <sheetView view="pageBreakPreview" zoomScale="60" zoomScalePageLayoutView="0" workbookViewId="0" topLeftCell="A1">
      <selection activeCell="S29" sqref="S29:S30"/>
    </sheetView>
  </sheetViews>
  <sheetFormatPr defaultColWidth="9.00390625" defaultRowHeight="12.75"/>
  <cols>
    <col min="1" max="1" width="23.125" style="0" customWidth="1"/>
    <col min="2" max="2" width="12.375" style="0" customWidth="1"/>
    <col min="3" max="3" width="25.00390625" style="0" customWidth="1"/>
    <col min="4" max="4" width="19.25390625" style="0" customWidth="1"/>
    <col min="5" max="5" width="20.625" style="0" customWidth="1"/>
  </cols>
  <sheetData>
    <row r="1" spans="1:8" ht="57.75" customHeight="1">
      <c r="A1" s="120"/>
      <c r="B1" s="120"/>
      <c r="C1" s="120"/>
      <c r="D1" s="120"/>
      <c r="E1" s="72"/>
      <c r="F1" s="120"/>
      <c r="G1" s="120"/>
      <c r="H1" s="120"/>
    </row>
    <row r="2" spans="1:8" ht="12.75" customHeight="1">
      <c r="A2" s="125"/>
      <c r="B2" s="183" t="s">
        <v>192</v>
      </c>
      <c r="C2" s="183"/>
      <c r="E2" s="122"/>
      <c r="F2" s="122"/>
      <c r="G2" s="122"/>
      <c r="H2" s="121"/>
    </row>
    <row r="3" spans="1:6" ht="32.25" customHeight="1">
      <c r="A3" s="127" t="s">
        <v>191</v>
      </c>
      <c r="B3" s="127"/>
      <c r="C3" s="127"/>
      <c r="D3" s="127"/>
      <c r="E3" s="127"/>
      <c r="F3" s="127"/>
    </row>
    <row r="4" spans="1:6" ht="12.75">
      <c r="A4" s="126"/>
      <c r="B4" s="126"/>
      <c r="C4" s="126"/>
      <c r="D4" s="126"/>
      <c r="E4" s="126"/>
      <c r="F4" s="126"/>
    </row>
    <row r="5" spans="1:5" ht="28.5">
      <c r="A5" s="28" t="s">
        <v>193</v>
      </c>
      <c r="B5" s="28" t="s">
        <v>55</v>
      </c>
      <c r="C5" s="28" t="s">
        <v>194</v>
      </c>
      <c r="D5" s="28" t="s">
        <v>195</v>
      </c>
      <c r="E5" s="28" t="s">
        <v>224</v>
      </c>
    </row>
    <row r="6" spans="1:5" ht="17.25" customHeight="1">
      <c r="A6" s="209"/>
      <c r="B6" s="184">
        <v>8410</v>
      </c>
      <c r="C6" s="209" t="s">
        <v>196</v>
      </c>
      <c r="D6" s="209" t="s">
        <v>197</v>
      </c>
      <c r="E6" s="187">
        <f>3106*Главная!B126</f>
        <v>100323.79999999999</v>
      </c>
    </row>
    <row r="7" spans="1:5" ht="17.25" customHeight="1">
      <c r="A7" s="209"/>
      <c r="B7" s="185"/>
      <c r="C7" s="209"/>
      <c r="D7" s="209"/>
      <c r="E7" s="187"/>
    </row>
    <row r="8" spans="1:5" ht="17.25" customHeight="1">
      <c r="A8" s="209"/>
      <c r="B8" s="185"/>
      <c r="C8" s="209"/>
      <c r="D8" s="209"/>
      <c r="E8" s="187"/>
    </row>
    <row r="9" spans="1:5" ht="17.25" customHeight="1">
      <c r="A9" s="209"/>
      <c r="B9" s="186"/>
      <c r="C9" s="209"/>
      <c r="D9" s="209"/>
      <c r="E9" s="187"/>
    </row>
    <row r="10" spans="1:5" ht="14.25">
      <c r="A10" s="28"/>
      <c r="B10" s="28"/>
      <c r="C10" s="28"/>
      <c r="D10" s="28"/>
      <c r="E10" s="123"/>
    </row>
    <row r="11" spans="1:5" ht="26.25" customHeight="1">
      <c r="A11" s="209"/>
      <c r="B11" s="184">
        <v>8420</v>
      </c>
      <c r="C11" s="209" t="s">
        <v>198</v>
      </c>
      <c r="D11" s="209" t="s">
        <v>199</v>
      </c>
      <c r="E11" s="187">
        <f>2970*Главная!B126</f>
        <v>95930.99999999999</v>
      </c>
    </row>
    <row r="12" spans="1:5" ht="26.25" customHeight="1">
      <c r="A12" s="209"/>
      <c r="B12" s="185"/>
      <c r="C12" s="209"/>
      <c r="D12" s="209"/>
      <c r="E12" s="187"/>
    </row>
    <row r="13" spans="1:5" ht="26.25" customHeight="1">
      <c r="A13" s="209"/>
      <c r="B13" s="186"/>
      <c r="C13" s="209"/>
      <c r="D13" s="209"/>
      <c r="E13" s="187"/>
    </row>
    <row r="14" spans="1:5" ht="14.25">
      <c r="A14" s="28"/>
      <c r="B14" s="28"/>
      <c r="C14" s="28"/>
      <c r="D14" s="28"/>
      <c r="E14" s="123"/>
    </row>
    <row r="15" spans="1:5" ht="17.25" customHeight="1">
      <c r="A15" s="209"/>
      <c r="B15" s="184">
        <v>8430</v>
      </c>
      <c r="C15" s="209" t="s">
        <v>200</v>
      </c>
      <c r="D15" s="209"/>
      <c r="E15" s="187">
        <f>2851*Главная!B126</f>
        <v>92087.29999999999</v>
      </c>
    </row>
    <row r="16" spans="1:5" ht="17.25" customHeight="1">
      <c r="A16" s="209"/>
      <c r="B16" s="185"/>
      <c r="C16" s="209"/>
      <c r="D16" s="209"/>
      <c r="E16" s="187"/>
    </row>
    <row r="17" spans="1:5" ht="17.25" customHeight="1">
      <c r="A17" s="209"/>
      <c r="B17" s="185"/>
      <c r="C17" s="209"/>
      <c r="D17" s="209"/>
      <c r="E17" s="187"/>
    </row>
    <row r="18" spans="1:5" ht="17.25" customHeight="1">
      <c r="A18" s="209"/>
      <c r="B18" s="186"/>
      <c r="C18" s="209"/>
      <c r="D18" s="209"/>
      <c r="E18" s="187"/>
    </row>
    <row r="19" spans="1:5" ht="14.25">
      <c r="A19" s="28"/>
      <c r="B19" s="28"/>
      <c r="C19" s="28"/>
      <c r="D19" s="28"/>
      <c r="E19" s="28"/>
    </row>
    <row r="20" spans="1:5" ht="15">
      <c r="A20" s="209"/>
      <c r="B20" s="110">
        <v>8211</v>
      </c>
      <c r="C20" s="124" t="s">
        <v>201</v>
      </c>
      <c r="D20" s="124" t="s">
        <v>202</v>
      </c>
      <c r="E20" s="111">
        <f>643*Главная!B126</f>
        <v>20768.899999999998</v>
      </c>
    </row>
    <row r="21" spans="1:5" ht="15">
      <c r="A21" s="209"/>
      <c r="B21" s="110">
        <v>8212</v>
      </c>
      <c r="C21" s="124" t="s">
        <v>201</v>
      </c>
      <c r="D21" s="124" t="s">
        <v>203</v>
      </c>
      <c r="E21" s="111">
        <f>671*Главная!B126</f>
        <v>21673.3</v>
      </c>
    </row>
    <row r="22" spans="1:5" ht="15">
      <c r="A22" s="209"/>
      <c r="B22" s="110">
        <v>8213</v>
      </c>
      <c r="C22" s="124" t="s">
        <v>204</v>
      </c>
      <c r="D22" s="124" t="s">
        <v>203</v>
      </c>
      <c r="E22" s="111">
        <f>757*Главная!B126</f>
        <v>24451.1</v>
      </c>
    </row>
    <row r="23" spans="1:5" ht="15">
      <c r="A23" s="209"/>
      <c r="B23" s="110">
        <v>8214</v>
      </c>
      <c r="C23" s="124" t="s">
        <v>205</v>
      </c>
      <c r="D23" s="124" t="s">
        <v>203</v>
      </c>
      <c r="E23" s="111">
        <f>819*Главная!B126</f>
        <v>26453.699999999997</v>
      </c>
    </row>
    <row r="24" spans="1:5" ht="15">
      <c r="A24" s="209"/>
      <c r="B24" s="110">
        <v>8215</v>
      </c>
      <c r="C24" s="124" t="s">
        <v>206</v>
      </c>
      <c r="D24" s="124" t="s">
        <v>203</v>
      </c>
      <c r="E24" s="111">
        <f>907*Главная!B126</f>
        <v>29296.1</v>
      </c>
    </row>
    <row r="25" spans="1:5" ht="15">
      <c r="A25" s="209"/>
      <c r="B25" s="110">
        <v>8216</v>
      </c>
      <c r="C25" s="124" t="s">
        <v>207</v>
      </c>
      <c r="D25" s="124" t="s">
        <v>203</v>
      </c>
      <c r="E25" s="111">
        <f>973*Главная!B126</f>
        <v>31427.899999999998</v>
      </c>
    </row>
    <row r="26" spans="1:5" ht="15">
      <c r="A26" s="209"/>
      <c r="B26" s="110">
        <v>8221</v>
      </c>
      <c r="C26" s="124" t="s">
        <v>208</v>
      </c>
      <c r="D26" s="124" t="s">
        <v>209</v>
      </c>
      <c r="E26" s="111">
        <f>706*Главная!B126</f>
        <v>22803.8</v>
      </c>
    </row>
    <row r="27" spans="1:5" ht="15">
      <c r="A27" s="209"/>
      <c r="B27" s="110">
        <v>8222</v>
      </c>
      <c r="C27" s="124" t="s">
        <v>208</v>
      </c>
      <c r="D27" s="124" t="s">
        <v>210</v>
      </c>
      <c r="E27" s="111">
        <f>729*Главная!B126</f>
        <v>23546.699999999997</v>
      </c>
    </row>
    <row r="28" spans="1:5" ht="15">
      <c r="A28" s="209"/>
      <c r="B28" s="110">
        <v>8223</v>
      </c>
      <c r="C28" s="124" t="s">
        <v>211</v>
      </c>
      <c r="D28" s="124" t="s">
        <v>210</v>
      </c>
      <c r="E28" s="111">
        <f>821*Главная!B126</f>
        <v>26518.3</v>
      </c>
    </row>
    <row r="29" spans="1:5" ht="15">
      <c r="A29" s="209"/>
      <c r="B29" s="110">
        <v>8224</v>
      </c>
      <c r="C29" s="124" t="s">
        <v>212</v>
      </c>
      <c r="D29" s="124" t="s">
        <v>210</v>
      </c>
      <c r="E29" s="111">
        <f>895*Главная!B126</f>
        <v>28908.499999999996</v>
      </c>
    </row>
    <row r="30" spans="1:5" ht="15">
      <c r="A30" s="209"/>
      <c r="B30" s="110">
        <v>8225</v>
      </c>
      <c r="C30" s="124" t="s">
        <v>213</v>
      </c>
      <c r="D30" s="124" t="s">
        <v>210</v>
      </c>
      <c r="E30" s="111">
        <f>985*Главная!B126</f>
        <v>31815.499999999996</v>
      </c>
    </row>
    <row r="31" spans="1:5" ht="15">
      <c r="A31" s="209"/>
      <c r="B31" s="110">
        <v>8226</v>
      </c>
      <c r="C31" s="124" t="s">
        <v>214</v>
      </c>
      <c r="D31" s="124" t="s">
        <v>210</v>
      </c>
      <c r="E31" s="111">
        <f>1057*Главная!B126</f>
        <v>34141.1</v>
      </c>
    </row>
    <row r="32" spans="1:5" ht="14.25">
      <c r="A32" s="28"/>
      <c r="B32" s="28"/>
      <c r="C32" s="28"/>
      <c r="D32" s="28"/>
      <c r="E32" s="28"/>
    </row>
    <row r="33" spans="1:5" ht="15">
      <c r="A33" s="209"/>
      <c r="B33" s="110">
        <v>8001</v>
      </c>
      <c r="C33" s="124" t="s">
        <v>215</v>
      </c>
      <c r="D33" s="124" t="s">
        <v>202</v>
      </c>
      <c r="E33" s="111">
        <f>445*Главная!B126</f>
        <v>14373.499999999998</v>
      </c>
    </row>
    <row r="34" spans="1:5" ht="15">
      <c r="A34" s="209"/>
      <c r="B34" s="110">
        <v>8002</v>
      </c>
      <c r="C34" s="124" t="s">
        <v>216</v>
      </c>
      <c r="D34" s="124" t="s">
        <v>217</v>
      </c>
      <c r="E34" s="111">
        <f>448*Главная!B126</f>
        <v>14470.399999999998</v>
      </c>
    </row>
    <row r="35" spans="1:5" ht="15">
      <c r="A35" s="209"/>
      <c r="B35" s="110">
        <v>8003</v>
      </c>
      <c r="C35" s="124" t="s">
        <v>201</v>
      </c>
      <c r="D35" s="124" t="s">
        <v>203</v>
      </c>
      <c r="E35" s="111">
        <f>509*Главная!B126</f>
        <v>16440.699999999997</v>
      </c>
    </row>
    <row r="36" spans="1:5" ht="15">
      <c r="A36" s="209"/>
      <c r="B36" s="110">
        <v>8004</v>
      </c>
      <c r="C36" s="124" t="s">
        <v>204</v>
      </c>
      <c r="D36" s="124" t="s">
        <v>218</v>
      </c>
      <c r="E36" s="111">
        <f>546*Главная!B126</f>
        <v>17635.8</v>
      </c>
    </row>
    <row r="37" spans="1:5" ht="15">
      <c r="A37" s="209"/>
      <c r="B37" s="110">
        <v>8005</v>
      </c>
      <c r="C37" s="124" t="s">
        <v>219</v>
      </c>
      <c r="D37" s="124" t="s">
        <v>209</v>
      </c>
      <c r="E37" s="111">
        <f>454*Главная!B126</f>
        <v>14664.199999999999</v>
      </c>
    </row>
    <row r="38" spans="1:5" ht="15">
      <c r="A38" s="209"/>
      <c r="B38" s="110">
        <v>8006</v>
      </c>
      <c r="C38" s="124" t="s">
        <v>220</v>
      </c>
      <c r="D38" s="124" t="s">
        <v>221</v>
      </c>
      <c r="E38" s="111">
        <f>501*Главная!B126</f>
        <v>16182.3</v>
      </c>
    </row>
    <row r="39" spans="1:5" ht="15">
      <c r="A39" s="209"/>
      <c r="B39" s="110">
        <v>8007</v>
      </c>
      <c r="C39" s="124" t="s">
        <v>208</v>
      </c>
      <c r="D39" s="124" t="s">
        <v>210</v>
      </c>
      <c r="E39" s="111">
        <f>551*Главная!B126</f>
        <v>17797.3</v>
      </c>
    </row>
    <row r="40" spans="1:5" ht="15">
      <c r="A40" s="209"/>
      <c r="B40" s="110">
        <v>8008</v>
      </c>
      <c r="C40" s="124" t="s">
        <v>211</v>
      </c>
      <c r="D40" s="124" t="s">
        <v>222</v>
      </c>
      <c r="E40" s="111">
        <f>604*Главная!B126</f>
        <v>19509.199999999997</v>
      </c>
    </row>
    <row r="41" spans="1:5" ht="14.25">
      <c r="A41" s="28"/>
      <c r="B41" s="28"/>
      <c r="C41" s="28"/>
      <c r="D41" s="28"/>
      <c r="E41" s="28"/>
    </row>
    <row r="42" spans="1:5" ht="14.25">
      <c r="A42" s="49"/>
      <c r="B42" s="49"/>
      <c r="C42" s="49"/>
      <c r="D42" s="49"/>
      <c r="E42" s="49"/>
    </row>
    <row r="43" spans="1:5" ht="15">
      <c r="A43" s="182" t="s">
        <v>223</v>
      </c>
      <c r="B43" s="182"/>
      <c r="C43" s="182"/>
      <c r="D43" s="182"/>
      <c r="E43" s="39" t="s">
        <v>5</v>
      </c>
    </row>
  </sheetData>
  <sheetProtection/>
  <mergeCells count="19">
    <mergeCell ref="E6:E9"/>
    <mergeCell ref="E11:E13"/>
    <mergeCell ref="A15:A18"/>
    <mergeCell ref="B15:B18"/>
    <mergeCell ref="C15:C18"/>
    <mergeCell ref="D15:D18"/>
    <mergeCell ref="E15:E18"/>
    <mergeCell ref="A11:A13"/>
    <mergeCell ref="B11:B13"/>
    <mergeCell ref="C11:C13"/>
    <mergeCell ref="A43:D43"/>
    <mergeCell ref="B2:C2"/>
    <mergeCell ref="A6:A9"/>
    <mergeCell ref="B6:B9"/>
    <mergeCell ref="C6:C9"/>
    <mergeCell ref="D6:D9"/>
    <mergeCell ref="D11:D13"/>
    <mergeCell ref="A20:A31"/>
    <mergeCell ref="A33:A40"/>
  </mergeCells>
  <hyperlinks>
    <hyperlink ref="E43" location="Главная!A1" display="на главную"/>
  </hyperlink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134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3" sqref="A3:D4"/>
    </sheetView>
  </sheetViews>
  <sheetFormatPr defaultColWidth="9.00390625" defaultRowHeight="12.75"/>
  <cols>
    <col min="1" max="1" width="13.00390625" style="0" customWidth="1"/>
    <col min="2" max="2" width="12.125" style="0" customWidth="1"/>
    <col min="3" max="3" width="16.00390625" style="0" customWidth="1"/>
    <col min="4" max="4" width="15.125" style="0" customWidth="1"/>
    <col min="5" max="5" width="14.125" style="0" customWidth="1"/>
    <col min="6" max="6" width="12.375" style="0" customWidth="1"/>
    <col min="7" max="7" width="11.75390625" style="0" customWidth="1"/>
    <col min="8" max="8" width="10.75390625" style="0" bestFit="1" customWidth="1"/>
  </cols>
  <sheetData>
    <row r="1" spans="1:8" ht="60" customHeight="1">
      <c r="A1" s="204"/>
      <c r="B1" s="204"/>
      <c r="C1" s="204"/>
      <c r="D1" s="204"/>
      <c r="E1" s="204"/>
      <c r="F1" s="204"/>
      <c r="G1" s="204"/>
      <c r="H1" s="23"/>
    </row>
    <row r="2" spans="1:8" ht="12" customHeight="1">
      <c r="A2" s="41"/>
      <c r="B2" s="41"/>
      <c r="C2" s="41"/>
      <c r="D2" s="41"/>
      <c r="E2" s="41"/>
      <c r="F2" s="41"/>
      <c r="G2" s="41"/>
      <c r="H2" s="23"/>
    </row>
    <row r="3" spans="1:8" s="9" customFormat="1" ht="16.5" customHeight="1">
      <c r="A3" s="232" t="s">
        <v>481</v>
      </c>
      <c r="B3" s="232"/>
      <c r="C3" s="232"/>
      <c r="D3" s="232"/>
      <c r="E3" s="206" t="s">
        <v>72</v>
      </c>
      <c r="F3" s="206"/>
      <c r="G3" s="206"/>
      <c r="H3" s="23"/>
    </row>
    <row r="4" spans="1:4" ht="21.75" customHeight="1">
      <c r="A4" s="180" t="s">
        <v>482</v>
      </c>
      <c r="B4" s="180"/>
      <c r="C4" s="181"/>
      <c r="D4" s="181"/>
    </row>
    <row r="5" spans="1:8" s="11" customFormat="1" ht="18" customHeight="1">
      <c r="A5" s="230" t="s">
        <v>53</v>
      </c>
      <c r="B5" s="230"/>
      <c r="C5" s="230"/>
      <c r="D5" s="230"/>
      <c r="E5" s="230"/>
      <c r="F5" s="231"/>
      <c r="G5" s="231"/>
      <c r="H5" s="21"/>
    </row>
    <row r="6" spans="1:8" s="11" customFormat="1" ht="14.25" customHeight="1">
      <c r="A6" s="208" t="s">
        <v>64</v>
      </c>
      <c r="B6" s="208"/>
      <c r="C6" s="208"/>
      <c r="D6" s="208"/>
      <c r="E6" s="208"/>
      <c r="F6" s="231"/>
      <c r="G6" s="231"/>
      <c r="H6" s="21"/>
    </row>
    <row r="7" spans="1:8" s="11" customFormat="1" ht="6" customHeight="1">
      <c r="A7" s="44"/>
      <c r="B7" s="44"/>
      <c r="C7" s="44"/>
      <c r="D7" s="44"/>
      <c r="E7" s="44"/>
      <c r="F7" s="42"/>
      <c r="G7" s="42"/>
      <c r="H7" s="21"/>
    </row>
    <row r="8" spans="1:8" s="11" customFormat="1" ht="15" customHeight="1">
      <c r="A8" s="10"/>
      <c r="B8" s="10"/>
      <c r="C8" s="10"/>
      <c r="D8" s="10"/>
      <c r="E8" s="10"/>
      <c r="F8" s="42"/>
      <c r="G8" s="42"/>
      <c r="H8" s="21"/>
    </row>
    <row r="9" spans="1:8" s="11" customFormat="1" ht="14.25" customHeight="1">
      <c r="A9" s="203" t="s">
        <v>2</v>
      </c>
      <c r="B9" s="203"/>
      <c r="C9" s="203"/>
      <c r="D9" s="203"/>
      <c r="E9" s="203" t="s">
        <v>3</v>
      </c>
      <c r="F9" s="226" t="s">
        <v>82</v>
      </c>
      <c r="G9" s="227"/>
      <c r="H9" s="40" t="s">
        <v>5</v>
      </c>
    </row>
    <row r="10" spans="1:8" s="11" customFormat="1" ht="10.5" customHeight="1">
      <c r="A10" s="203"/>
      <c r="B10" s="203"/>
      <c r="C10" s="203"/>
      <c r="D10" s="203"/>
      <c r="E10" s="203"/>
      <c r="F10" s="228"/>
      <c r="G10" s="229"/>
      <c r="H10" s="21"/>
    </row>
    <row r="11" spans="1:8" s="11" customFormat="1" ht="21.75" customHeight="1">
      <c r="A11" s="28" t="s">
        <v>6</v>
      </c>
      <c r="B11" s="28" t="s">
        <v>7</v>
      </c>
      <c r="C11" s="28" t="s">
        <v>8</v>
      </c>
      <c r="D11" s="28" t="s">
        <v>9</v>
      </c>
      <c r="E11" s="203"/>
      <c r="F11" s="29" t="s">
        <v>10</v>
      </c>
      <c r="G11" s="29" t="s">
        <v>11</v>
      </c>
      <c r="H11" s="21"/>
    </row>
    <row r="12" spans="1:8" s="11" customFormat="1" ht="19.5" customHeight="1">
      <c r="A12" s="219" t="s">
        <v>12</v>
      </c>
      <c r="B12" s="219" t="s">
        <v>13</v>
      </c>
      <c r="C12" s="219" t="s">
        <v>14</v>
      </c>
      <c r="D12" s="219">
        <v>2.78</v>
      </c>
      <c r="E12" s="30" t="s">
        <v>83</v>
      </c>
      <c r="F12" s="64">
        <f>220*Главная!B126</f>
        <v>7105.999999999999</v>
      </c>
      <c r="G12" s="64">
        <f aca="true" t="shared" si="0" ref="G12:G18">F12/$D$12</f>
        <v>2556.115107913669</v>
      </c>
      <c r="H12" s="21"/>
    </row>
    <row r="13" spans="1:8" s="11" customFormat="1" ht="19.5" customHeight="1">
      <c r="A13" s="220"/>
      <c r="B13" s="220"/>
      <c r="C13" s="220"/>
      <c r="D13" s="220"/>
      <c r="E13" s="30" t="s">
        <v>84</v>
      </c>
      <c r="F13" s="64">
        <f>260*Главная!B126</f>
        <v>8398</v>
      </c>
      <c r="G13" s="64">
        <f t="shared" si="0"/>
        <v>3020.863309352518</v>
      </c>
      <c r="H13" s="21"/>
    </row>
    <row r="14" spans="1:8" s="11" customFormat="1" ht="19.5" customHeight="1">
      <c r="A14" s="220"/>
      <c r="B14" s="220"/>
      <c r="C14" s="220"/>
      <c r="D14" s="220"/>
      <c r="E14" s="30" t="s">
        <v>85</v>
      </c>
      <c r="F14" s="64">
        <f>290*Главная!B126</f>
        <v>9367</v>
      </c>
      <c r="G14" s="64">
        <f t="shared" si="0"/>
        <v>3369.424460431655</v>
      </c>
      <c r="H14" s="21"/>
    </row>
    <row r="15" spans="1:8" s="11" customFormat="1" ht="19.5" customHeight="1">
      <c r="A15" s="220"/>
      <c r="B15" s="220"/>
      <c r="C15" s="220"/>
      <c r="D15" s="220"/>
      <c r="E15" s="30" t="s">
        <v>86</v>
      </c>
      <c r="F15" s="64">
        <f>480*Главная!B126</f>
        <v>15503.999999999998</v>
      </c>
      <c r="G15" s="64">
        <f t="shared" si="0"/>
        <v>5576.978417266187</v>
      </c>
      <c r="H15" s="21"/>
    </row>
    <row r="16" spans="1:10" s="11" customFormat="1" ht="19.5" customHeight="1">
      <c r="A16" s="220"/>
      <c r="B16" s="220"/>
      <c r="C16" s="220"/>
      <c r="D16" s="220"/>
      <c r="E16" s="30" t="s">
        <v>107</v>
      </c>
      <c r="F16" s="89">
        <f>179*Главная!B126</f>
        <v>5781.7</v>
      </c>
      <c r="G16" s="64">
        <f t="shared" si="0"/>
        <v>2079.748201438849</v>
      </c>
      <c r="H16" s="20"/>
      <c r="I16" s="22"/>
      <c r="J16" s="22"/>
    </row>
    <row r="17" spans="1:10" s="11" customFormat="1" ht="19.5" customHeight="1">
      <c r="A17" s="220"/>
      <c r="B17" s="220"/>
      <c r="C17" s="220"/>
      <c r="D17" s="220"/>
      <c r="E17" s="30" t="s">
        <v>108</v>
      </c>
      <c r="F17" s="89">
        <f>220*Главная!B126</f>
        <v>7105.999999999999</v>
      </c>
      <c r="G17" s="64">
        <f t="shared" si="0"/>
        <v>2556.115107913669</v>
      </c>
      <c r="H17" s="20"/>
      <c r="I17" s="22"/>
      <c r="J17" s="22"/>
    </row>
    <row r="18" spans="1:10" s="11" customFormat="1" ht="19.5" customHeight="1">
      <c r="A18" s="221"/>
      <c r="B18" s="221"/>
      <c r="C18" s="221"/>
      <c r="D18" s="221"/>
      <c r="E18" s="30" t="s">
        <v>87</v>
      </c>
      <c r="F18" s="89">
        <f>280*Главная!B126</f>
        <v>9044</v>
      </c>
      <c r="G18" s="64">
        <f t="shared" si="0"/>
        <v>3253.2374100719426</v>
      </c>
      <c r="H18" s="20"/>
      <c r="I18" s="22"/>
      <c r="J18" s="22"/>
    </row>
    <row r="19" spans="1:10" s="11" customFormat="1" ht="15" customHeight="1">
      <c r="A19" s="54"/>
      <c r="B19" s="54"/>
      <c r="C19" s="54"/>
      <c r="D19" s="54"/>
      <c r="E19" s="55"/>
      <c r="F19" s="56"/>
      <c r="G19" s="56"/>
      <c r="H19" s="19"/>
      <c r="I19" s="21"/>
      <c r="J19" s="21"/>
    </row>
    <row r="20" spans="1:7" ht="18">
      <c r="A20" s="214" t="s">
        <v>65</v>
      </c>
      <c r="B20" s="214"/>
      <c r="C20" s="214"/>
      <c r="D20" s="214"/>
      <c r="E20" s="214"/>
      <c r="F20" s="214"/>
      <c r="G20" s="214"/>
    </row>
    <row r="21" spans="1:7" ht="17.25" customHeight="1">
      <c r="A21" s="215" t="s">
        <v>60</v>
      </c>
      <c r="B21" s="215"/>
      <c r="C21" s="215"/>
      <c r="D21" s="215"/>
      <c r="E21" s="215"/>
      <c r="F21" s="215"/>
      <c r="G21" s="215"/>
    </row>
    <row r="22" spans="4:7" ht="9" customHeight="1">
      <c r="D22" s="190"/>
      <c r="E22" s="190"/>
      <c r="F22" s="190"/>
      <c r="G22" s="190"/>
    </row>
    <row r="23" spans="1:7" ht="18" customHeight="1">
      <c r="A23" s="191" t="s">
        <v>66</v>
      </c>
      <c r="B23" s="191"/>
      <c r="C23" s="191"/>
      <c r="D23" s="43"/>
      <c r="E23" s="194"/>
      <c r="F23" s="194"/>
      <c r="G23" s="194"/>
    </row>
    <row r="24" spans="4:7" ht="9" customHeight="1">
      <c r="D24" s="43"/>
      <c r="E24" s="43"/>
      <c r="F24" s="43"/>
      <c r="G24" s="43"/>
    </row>
    <row r="25" spans="1:8" s="11" customFormat="1" ht="19.5" customHeight="1">
      <c r="A25" s="12"/>
      <c r="B25" s="222" t="s">
        <v>55</v>
      </c>
      <c r="C25" s="222" t="s">
        <v>56</v>
      </c>
      <c r="D25" s="13"/>
      <c r="E25" s="192" t="s">
        <v>90</v>
      </c>
      <c r="F25" s="192" t="s">
        <v>92</v>
      </c>
      <c r="G25" s="192"/>
      <c r="H25" s="21"/>
    </row>
    <row r="26" spans="1:8" s="11" customFormat="1" ht="15.75" customHeight="1">
      <c r="A26" s="12"/>
      <c r="B26" s="223"/>
      <c r="C26" s="223"/>
      <c r="D26" s="13"/>
      <c r="E26" s="192"/>
      <c r="F26" s="225" t="s">
        <v>99</v>
      </c>
      <c r="G26" s="225" t="s">
        <v>100</v>
      </c>
      <c r="H26" s="21"/>
    </row>
    <row r="27" spans="1:8" s="11" customFormat="1" ht="16.5" customHeight="1">
      <c r="A27" s="12"/>
      <c r="B27" s="38">
        <v>820</v>
      </c>
      <c r="C27" s="65">
        <f>60*Главная!B126</f>
        <v>1937.9999999999998</v>
      </c>
      <c r="D27" s="13"/>
      <c r="E27" s="192"/>
      <c r="F27" s="225"/>
      <c r="G27" s="225"/>
      <c r="H27" s="21"/>
    </row>
    <row r="28" spans="1:8" s="11" customFormat="1" ht="16.5" customHeight="1">
      <c r="A28" s="12"/>
      <c r="B28" s="38">
        <v>826</v>
      </c>
      <c r="C28" s="65">
        <f>69*Главная!B126</f>
        <v>2228.7</v>
      </c>
      <c r="D28" s="13"/>
      <c r="E28" s="192"/>
      <c r="F28" s="225"/>
      <c r="G28" s="225"/>
      <c r="H28" s="21"/>
    </row>
    <row r="29" spans="1:8" s="11" customFormat="1" ht="16.5" customHeight="1">
      <c r="A29" s="12"/>
      <c r="B29" s="38">
        <v>904</v>
      </c>
      <c r="C29" s="65">
        <f>113*Главная!B126</f>
        <v>3649.8999999999996</v>
      </c>
      <c r="D29" s="13"/>
      <c r="E29" s="87">
        <v>304</v>
      </c>
      <c r="F29" s="189">
        <f>220*Главная!B126</f>
        <v>7105.999999999999</v>
      </c>
      <c r="G29" s="189"/>
      <c r="H29" s="21"/>
    </row>
    <row r="30" spans="1:8" s="11" customFormat="1" ht="16.5" customHeight="1">
      <c r="A30" s="12"/>
      <c r="B30" s="38">
        <v>905</v>
      </c>
      <c r="C30" s="65">
        <f>120*Главная!B126</f>
        <v>3875.9999999999995</v>
      </c>
      <c r="D30" s="13"/>
      <c r="E30" s="88">
        <v>362</v>
      </c>
      <c r="F30" s="189">
        <f>280*Главная!B126</f>
        <v>9044</v>
      </c>
      <c r="G30" s="218">
        <f>295*Главная!B126</f>
        <v>9528.5</v>
      </c>
      <c r="H30" s="21"/>
    </row>
    <row r="31" spans="1:8" s="11" customFormat="1" ht="16.5" customHeight="1">
      <c r="A31" s="12"/>
      <c r="B31" s="38">
        <v>921</v>
      </c>
      <c r="C31" s="65">
        <f>190*Главная!B126</f>
        <v>6136.999999999999</v>
      </c>
      <c r="D31" s="13"/>
      <c r="E31" s="87">
        <v>388</v>
      </c>
      <c r="F31" s="189"/>
      <c r="G31" s="218"/>
      <c r="H31" s="21"/>
    </row>
    <row r="32" spans="1:8" s="11" customFormat="1" ht="16.5" customHeight="1">
      <c r="A32" s="12"/>
      <c r="B32" s="38">
        <v>957</v>
      </c>
      <c r="C32" s="65">
        <f>60*Главная!B126</f>
        <v>1937.9999999999998</v>
      </c>
      <c r="D32" s="13"/>
      <c r="E32" s="87">
        <v>413</v>
      </c>
      <c r="F32" s="189"/>
      <c r="G32" s="218"/>
      <c r="H32" s="21"/>
    </row>
    <row r="33" spans="1:9" s="11" customFormat="1" ht="16.5" customHeight="1">
      <c r="A33" s="12"/>
      <c r="B33" s="38">
        <v>958</v>
      </c>
      <c r="C33" s="65">
        <f>105*Главная!B126</f>
        <v>3391.4999999999995</v>
      </c>
      <c r="D33" s="13"/>
      <c r="E33" s="87">
        <v>422</v>
      </c>
      <c r="F33" s="189"/>
      <c r="G33" s="218"/>
      <c r="H33" s="193" t="s">
        <v>225</v>
      </c>
      <c r="I33" s="70"/>
    </row>
    <row r="34" spans="1:9" s="11" customFormat="1" ht="16.5" customHeight="1">
      <c r="A34" s="12"/>
      <c r="B34" s="38">
        <v>959</v>
      </c>
      <c r="C34" s="65">
        <f>113*Главная!B126</f>
        <v>3649.8999999999996</v>
      </c>
      <c r="D34" s="13"/>
      <c r="E34" s="87">
        <v>500</v>
      </c>
      <c r="F34" s="189"/>
      <c r="G34" s="218"/>
      <c r="H34" s="193"/>
      <c r="I34" s="67"/>
    </row>
    <row r="35" spans="1:8" s="11" customFormat="1" ht="16.5" customHeight="1">
      <c r="A35" s="12"/>
      <c r="B35" s="38">
        <v>968</v>
      </c>
      <c r="C35" s="65">
        <f>95*Главная!B126</f>
        <v>3068.4999999999995</v>
      </c>
      <c r="D35" s="13"/>
      <c r="E35" s="13"/>
      <c r="F35" s="57"/>
      <c r="G35" s="13"/>
      <c r="H35" s="21"/>
    </row>
    <row r="36" spans="1:8" s="11" customFormat="1" ht="16.5" customHeight="1">
      <c r="A36" s="12"/>
      <c r="B36" s="38">
        <v>971</v>
      </c>
      <c r="C36" s="65">
        <f>174*Главная!B126</f>
        <v>5620.2</v>
      </c>
      <c r="D36" s="13"/>
      <c r="E36" s="13"/>
      <c r="F36" s="57"/>
      <c r="G36" s="13"/>
      <c r="H36" s="21"/>
    </row>
    <row r="37" spans="1:8" s="11" customFormat="1" ht="16.5" customHeight="1">
      <c r="A37" s="12"/>
      <c r="B37" s="37">
        <v>978</v>
      </c>
      <c r="C37" s="65">
        <f>155*Главная!B126</f>
        <v>5006.5</v>
      </c>
      <c r="D37" s="13"/>
      <c r="E37" s="13"/>
      <c r="F37" s="57"/>
      <c r="G37" s="13"/>
      <c r="H37" s="21"/>
    </row>
    <row r="38" spans="1:8" s="11" customFormat="1" ht="12" customHeight="1">
      <c r="A38" s="188"/>
      <c r="B38" s="188"/>
      <c r="C38" s="188"/>
      <c r="D38" s="13"/>
      <c r="E38" s="13"/>
      <c r="F38" s="57"/>
      <c r="G38" s="13"/>
      <c r="H38" s="21"/>
    </row>
    <row r="39" spans="1:8" s="11" customFormat="1" ht="21" customHeight="1">
      <c r="A39" s="224" t="s">
        <v>21</v>
      </c>
      <c r="B39" s="224"/>
      <c r="C39" s="224"/>
      <c r="D39" s="224"/>
      <c r="E39" s="224"/>
      <c r="F39" s="224"/>
      <c r="G39" s="224"/>
      <c r="H39" s="21"/>
    </row>
    <row r="40" spans="1:8" ht="12.75">
      <c r="A40" s="208" t="s">
        <v>22</v>
      </c>
      <c r="B40" s="208"/>
      <c r="C40" s="208"/>
      <c r="D40" s="208"/>
      <c r="E40" s="208"/>
      <c r="F40" s="208"/>
      <c r="G40" s="208"/>
      <c r="H40" s="39" t="s">
        <v>5</v>
      </c>
    </row>
    <row r="41" spans="1:8" s="11" customFormat="1" ht="12.75" customHeight="1">
      <c r="A41" s="27"/>
      <c r="B41" s="27"/>
      <c r="C41" s="27"/>
      <c r="D41" s="27"/>
      <c r="E41" s="14"/>
      <c r="F41" s="14"/>
      <c r="G41" s="14"/>
      <c r="H41" s="21"/>
    </row>
    <row r="42" spans="1:8" s="11" customFormat="1" ht="19.5" customHeight="1">
      <c r="A42" s="213" t="s">
        <v>23</v>
      </c>
      <c r="B42" s="213"/>
      <c r="C42" s="213"/>
      <c r="D42" s="66">
        <f>8*Главная!B126</f>
        <v>258.4</v>
      </c>
      <c r="E42" s="15"/>
      <c r="F42" s="16"/>
      <c r="G42" s="17"/>
      <c r="H42" s="40"/>
    </row>
    <row r="43" spans="1:8" s="11" customFormat="1" ht="19.5" customHeight="1">
      <c r="A43" s="213" t="s">
        <v>24</v>
      </c>
      <c r="B43" s="213"/>
      <c r="C43" s="213"/>
      <c r="D43" s="66">
        <f>38*Главная!B126</f>
        <v>1227.3999999999999</v>
      </c>
      <c r="E43" s="15"/>
      <c r="F43" s="16"/>
      <c r="G43" s="17"/>
      <c r="H43" s="21"/>
    </row>
    <row r="44" spans="1:8" s="11" customFormat="1" ht="19.5" customHeight="1">
      <c r="A44" s="210" t="s">
        <v>25</v>
      </c>
      <c r="B44" s="210"/>
      <c r="C44" s="210"/>
      <c r="D44" s="66">
        <f>1*Главная!B126</f>
        <v>32.3</v>
      </c>
      <c r="E44" s="15"/>
      <c r="F44" s="13"/>
      <c r="G44" s="13"/>
      <c r="H44" s="23"/>
    </row>
    <row r="134" spans="1:3" ht="12.75">
      <c r="A134" t="s">
        <v>71</v>
      </c>
      <c r="C134">
        <v>10.7</v>
      </c>
    </row>
  </sheetData>
  <sheetProtection/>
  <mergeCells count="34">
    <mergeCell ref="A1:G1"/>
    <mergeCell ref="E3:G3"/>
    <mergeCell ref="F9:G10"/>
    <mergeCell ref="A5:E5"/>
    <mergeCell ref="F5:G6"/>
    <mergeCell ref="A6:E6"/>
    <mergeCell ref="A9:D10"/>
    <mergeCell ref="E9:E11"/>
    <mergeCell ref="A3:D3"/>
    <mergeCell ref="A44:C44"/>
    <mergeCell ref="B25:B26"/>
    <mergeCell ref="C25:C26"/>
    <mergeCell ref="A39:G39"/>
    <mergeCell ref="A40:G40"/>
    <mergeCell ref="A42:C42"/>
    <mergeCell ref="F26:F28"/>
    <mergeCell ref="A43:C43"/>
    <mergeCell ref="G26:G28"/>
    <mergeCell ref="F30:F34"/>
    <mergeCell ref="H33:H34"/>
    <mergeCell ref="G30:G34"/>
    <mergeCell ref="D12:D18"/>
    <mergeCell ref="A21:G21"/>
    <mergeCell ref="A20:G20"/>
    <mergeCell ref="A12:A18"/>
    <mergeCell ref="B12:B18"/>
    <mergeCell ref="C12:C18"/>
    <mergeCell ref="A38:C38"/>
    <mergeCell ref="F29:G29"/>
    <mergeCell ref="D22:G22"/>
    <mergeCell ref="A23:C23"/>
    <mergeCell ref="E23:G23"/>
    <mergeCell ref="F25:G25"/>
    <mergeCell ref="E25:E28"/>
  </mergeCells>
  <hyperlinks>
    <hyperlink ref="H9" location="Главная!A1" display="на главную"/>
    <hyperlink ref="A6:E6" r:id="rId1" display="Смотрите виды и характеристики акрилового камня Montelli® на сайте:"/>
    <hyperlink ref="A21:G21" r:id="rId2" display="посмотреть модели моек с размерами на сайте"/>
    <hyperlink ref="H40" location="Главная!A1" display="на главную"/>
    <hyperlink ref="A40:G40" r:id="rId3" display="Смотрите виды и характеристики сопутствующих материалов на сайте:"/>
    <hyperlink ref="H33:I33" location="'мойки в декорах камня Montelli'!R1C1" display="посмотреть модели"/>
  </hyperlinks>
  <printOptions/>
  <pageMargins left="0.52" right="0.31" top="0.21" bottom="0.26" header="0.19" footer="0.24"/>
  <pageSetup horizontalDpi="600" verticalDpi="600" orientation="portrait" paperSize="9" scale="91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8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K9" sqref="K9"/>
    </sheetView>
  </sheetViews>
  <sheetFormatPr defaultColWidth="9.00390625" defaultRowHeight="12.75"/>
  <cols>
    <col min="1" max="1" width="5.125" style="0" customWidth="1"/>
    <col min="2" max="2" width="10.00390625" style="0" customWidth="1"/>
    <col min="3" max="3" width="17.625" style="7" customWidth="1"/>
    <col min="4" max="4" width="21.25390625" style="0" customWidth="1"/>
    <col min="5" max="5" width="21.875" style="0" customWidth="1"/>
    <col min="6" max="6" width="10.25390625" style="0" customWidth="1"/>
  </cols>
  <sheetData>
    <row r="1" spans="1:6" ht="62.25" customHeight="1">
      <c r="A1" s="204"/>
      <c r="B1" s="204"/>
      <c r="C1" s="204"/>
      <c r="D1" s="204"/>
      <c r="E1" s="204"/>
      <c r="F1" s="204"/>
    </row>
    <row r="2" spans="1:6" s="23" customFormat="1" ht="16.5" customHeight="1">
      <c r="A2" s="240"/>
      <c r="B2" s="241"/>
      <c r="C2" s="241"/>
      <c r="D2" s="241"/>
      <c r="E2" s="238"/>
      <c r="F2" s="238"/>
    </row>
    <row r="3" spans="1:7" ht="17.25" customHeight="1">
      <c r="A3" s="236">
        <f>Главная!B2</f>
        <v>43406</v>
      </c>
      <c r="B3" s="236"/>
      <c r="C3" s="73"/>
      <c r="D3" s="11"/>
      <c r="E3" s="237" t="s">
        <v>106</v>
      </c>
      <c r="F3" s="237"/>
      <c r="G3" s="39" t="s">
        <v>5</v>
      </c>
    </row>
    <row r="4" spans="1:7" ht="23.25">
      <c r="A4" s="247" t="s">
        <v>88</v>
      </c>
      <c r="B4" s="247"/>
      <c r="C4" s="247"/>
      <c r="D4" s="247"/>
      <c r="E4" s="247"/>
      <c r="F4" s="247"/>
      <c r="G4" s="74"/>
    </row>
    <row r="5" spans="1:7" ht="17.25" customHeight="1">
      <c r="A5" s="215" t="s">
        <v>89</v>
      </c>
      <c r="B5" s="215"/>
      <c r="C5" s="215"/>
      <c r="D5" s="215"/>
      <c r="E5" s="215"/>
      <c r="F5" s="215"/>
      <c r="G5" s="74"/>
    </row>
    <row r="6" spans="1:7" ht="8.25" customHeight="1">
      <c r="A6" s="4"/>
      <c r="B6" s="246"/>
      <c r="C6" s="246"/>
      <c r="D6" s="246"/>
      <c r="E6" s="75"/>
      <c r="F6" s="76"/>
      <c r="G6" s="74"/>
    </row>
    <row r="7" spans="1:7" ht="20.25" customHeight="1">
      <c r="A7" s="4"/>
      <c r="B7" s="225" t="s">
        <v>90</v>
      </c>
      <c r="C7" s="225" t="s">
        <v>91</v>
      </c>
      <c r="D7" s="225" t="s">
        <v>92</v>
      </c>
      <c r="E7" s="225"/>
      <c r="F7" s="70"/>
      <c r="G7" s="74"/>
    </row>
    <row r="8" spans="1:7" s="80" customFormat="1" ht="33.75" customHeight="1">
      <c r="A8" s="77"/>
      <c r="B8" s="225"/>
      <c r="C8" s="225"/>
      <c r="D8" s="71" t="s">
        <v>93</v>
      </c>
      <c r="E8" s="71" t="s">
        <v>94</v>
      </c>
      <c r="F8" s="78"/>
      <c r="G8" s="79"/>
    </row>
    <row r="9" spans="1:7" s="80" customFormat="1" ht="95.25" customHeight="1">
      <c r="A9" s="77"/>
      <c r="B9" s="81">
        <v>304</v>
      </c>
      <c r="C9" s="82"/>
      <c r="D9" s="242">
        <f>220*Главная!B126</f>
        <v>7105.999999999999</v>
      </c>
      <c r="E9" s="243"/>
      <c r="F9" s="78"/>
      <c r="G9" s="79"/>
    </row>
    <row r="10" spans="1:7" s="80" customFormat="1" ht="88.5" customHeight="1">
      <c r="A10" s="77"/>
      <c r="B10" s="81">
        <v>362</v>
      </c>
      <c r="C10" s="82"/>
      <c r="D10" s="234">
        <f>280*Главная!B126</f>
        <v>9044</v>
      </c>
      <c r="E10" s="235">
        <f>295*Главная!B126</f>
        <v>9528.5</v>
      </c>
      <c r="F10" s="78"/>
      <c r="G10" s="79"/>
    </row>
    <row r="11" spans="1:7" ht="95.25" customHeight="1">
      <c r="A11" s="4"/>
      <c r="B11" s="81">
        <v>388</v>
      </c>
      <c r="C11" s="81"/>
      <c r="D11" s="234"/>
      <c r="E11" s="235"/>
      <c r="F11" s="70"/>
      <c r="G11" s="74"/>
    </row>
    <row r="12" spans="1:7" ht="99.75" customHeight="1">
      <c r="A12" s="4"/>
      <c r="B12" s="81">
        <v>413</v>
      </c>
      <c r="C12" s="81"/>
      <c r="D12" s="234"/>
      <c r="E12" s="235"/>
      <c r="F12" s="70"/>
      <c r="G12" s="74"/>
    </row>
    <row r="13" spans="1:7" ht="93.75" customHeight="1">
      <c r="A13" s="4"/>
      <c r="B13" s="81">
        <v>422</v>
      </c>
      <c r="C13" s="81"/>
      <c r="D13" s="234"/>
      <c r="E13" s="235"/>
      <c r="F13" s="70"/>
      <c r="G13" s="74"/>
    </row>
    <row r="14" spans="1:7" ht="93.75" customHeight="1">
      <c r="A14" s="4"/>
      <c r="B14" s="81">
        <v>500</v>
      </c>
      <c r="C14" s="81"/>
      <c r="D14" s="234"/>
      <c r="E14" s="235"/>
      <c r="F14" s="83"/>
      <c r="G14" s="74"/>
    </row>
    <row r="15" spans="1:7" ht="12.75" customHeight="1">
      <c r="A15" s="4"/>
      <c r="B15" s="31"/>
      <c r="C15" s="31"/>
      <c r="D15" s="84"/>
      <c r="E15" s="85"/>
      <c r="F15" s="86"/>
      <c r="G15" s="86"/>
    </row>
    <row r="16" spans="1:8" ht="78.75" customHeight="1">
      <c r="A16" s="233" t="s">
        <v>95</v>
      </c>
      <c r="B16" s="233"/>
      <c r="C16" s="233"/>
      <c r="D16" s="244" t="s">
        <v>97</v>
      </c>
      <c r="E16" s="245"/>
      <c r="F16" s="245"/>
      <c r="G16" s="239" t="s">
        <v>67</v>
      </c>
      <c r="H16" s="239"/>
    </row>
    <row r="17" spans="1:8" ht="13.5" customHeight="1">
      <c r="A17" s="69"/>
      <c r="B17" s="69"/>
      <c r="C17" s="69"/>
      <c r="D17" s="68"/>
      <c r="E17" s="68"/>
      <c r="F17" s="68"/>
      <c r="G17" s="239"/>
      <c r="H17" s="239"/>
    </row>
    <row r="18" spans="1:8" ht="24" customHeight="1">
      <c r="A18" s="233" t="s">
        <v>96</v>
      </c>
      <c r="B18" s="233"/>
      <c r="C18" s="233"/>
      <c r="D18" s="244" t="s">
        <v>98</v>
      </c>
      <c r="E18" s="245"/>
      <c r="F18" s="245"/>
      <c r="G18" s="239"/>
      <c r="H18" s="239"/>
    </row>
  </sheetData>
  <sheetProtection/>
  <mergeCells count="19">
    <mergeCell ref="G16:H18"/>
    <mergeCell ref="A2:D2"/>
    <mergeCell ref="D7:E7"/>
    <mergeCell ref="B7:B8"/>
    <mergeCell ref="D9:E9"/>
    <mergeCell ref="D16:F16"/>
    <mergeCell ref="D18:F18"/>
    <mergeCell ref="B6:D6"/>
    <mergeCell ref="A18:C18"/>
    <mergeCell ref="A4:F4"/>
    <mergeCell ref="A16:C16"/>
    <mergeCell ref="D10:D14"/>
    <mergeCell ref="E10:E14"/>
    <mergeCell ref="A1:F1"/>
    <mergeCell ref="A3:B3"/>
    <mergeCell ref="E3:F3"/>
    <mergeCell ref="E2:F2"/>
    <mergeCell ref="A5:F5"/>
    <mergeCell ref="C7:C8"/>
  </mergeCells>
  <hyperlinks>
    <hyperlink ref="G3" location="Главная!A1" display="на главную"/>
    <hyperlink ref="A5:F5" r:id="rId1" display="посмотреть модели моек на сайте"/>
    <hyperlink ref="G16:H18" r:id="rId2" display="посмотреть декоры на сайте"/>
  </hyperlinks>
  <printOptions/>
  <pageMargins left="0.51" right="0.27" top="0.23" bottom="0.26" header="0.21" footer="0.24"/>
  <pageSetup horizontalDpi="600" verticalDpi="600" orientation="portrait" paperSize="9" scale="90" r:id="rId4"/>
  <rowBreaks count="1" manualBreakCount="1">
    <brk id="19" max="255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102"/>
  <sheetViews>
    <sheetView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13.00390625" style="0" customWidth="1"/>
    <col min="2" max="2" width="12.125" style="0" customWidth="1"/>
    <col min="3" max="3" width="16.00390625" style="0" customWidth="1"/>
    <col min="4" max="4" width="15.125" style="0" customWidth="1"/>
    <col min="5" max="5" width="14.875" style="0" customWidth="1"/>
    <col min="6" max="6" width="12.375" style="0" customWidth="1"/>
    <col min="7" max="7" width="11.75390625" style="0" customWidth="1"/>
    <col min="8" max="8" width="12.625" style="0" customWidth="1"/>
  </cols>
  <sheetData>
    <row r="1" spans="1:8" ht="57" customHeight="1">
      <c r="A1" s="204"/>
      <c r="B1" s="204"/>
      <c r="C1" s="204"/>
      <c r="D1" s="204"/>
      <c r="E1" s="204"/>
      <c r="F1" s="204"/>
      <c r="G1" s="204"/>
      <c r="H1" s="23"/>
    </row>
    <row r="2" spans="1:8" ht="12" customHeight="1">
      <c r="A2" s="41"/>
      <c r="B2" s="41"/>
      <c r="C2" s="41"/>
      <c r="D2" s="41"/>
      <c r="E2" s="41"/>
      <c r="F2" s="41"/>
      <c r="G2" s="41"/>
      <c r="H2" s="23"/>
    </row>
    <row r="3" spans="1:8" s="9" customFormat="1" ht="16.5" customHeight="1">
      <c r="A3" s="205">
        <f>'[1]Главная'!B2</f>
        <v>42103</v>
      </c>
      <c r="B3" s="205"/>
      <c r="C3" s="8"/>
      <c r="D3" s="8"/>
      <c r="E3" s="206" t="s">
        <v>72</v>
      </c>
      <c r="F3" s="206"/>
      <c r="G3" s="206"/>
      <c r="H3"/>
    </row>
    <row r="4" ht="12.75" customHeight="1">
      <c r="H4" s="9"/>
    </row>
    <row r="5" spans="1:8" s="11" customFormat="1" ht="18" customHeight="1">
      <c r="A5" s="230" t="s">
        <v>119</v>
      </c>
      <c r="B5" s="230"/>
      <c r="C5" s="230"/>
      <c r="D5" s="230"/>
      <c r="E5" s="230"/>
      <c r="F5" s="93"/>
      <c r="G5" s="93"/>
      <c r="H5" s="21"/>
    </row>
    <row r="6" spans="1:8" s="11" customFormat="1" ht="6" customHeight="1">
      <c r="A6" s="44"/>
      <c r="B6" s="44"/>
      <c r="C6" s="44"/>
      <c r="D6" s="44"/>
      <c r="E6" s="44"/>
      <c r="F6" s="42"/>
      <c r="G6" s="42"/>
      <c r="H6" s="21"/>
    </row>
    <row r="7" spans="1:8" s="11" customFormat="1" ht="15" customHeight="1">
      <c r="A7" s="10"/>
      <c r="B7" s="10"/>
      <c r="C7" s="10"/>
      <c r="D7" s="10"/>
      <c r="E7" s="10"/>
      <c r="F7" s="42"/>
      <c r="G7" s="42"/>
      <c r="H7" s="21"/>
    </row>
    <row r="8" spans="1:6" s="11" customFormat="1" ht="14.25" customHeight="1">
      <c r="A8" s="203" t="s">
        <v>2</v>
      </c>
      <c r="B8" s="203"/>
      <c r="C8" s="203"/>
      <c r="D8" s="203"/>
      <c r="E8" s="248" t="s">
        <v>147</v>
      </c>
      <c r="F8" s="40"/>
    </row>
    <row r="9" spans="1:6" s="11" customFormat="1" ht="15.75" customHeight="1">
      <c r="A9" s="203"/>
      <c r="B9" s="203"/>
      <c r="C9" s="203"/>
      <c r="D9" s="203"/>
      <c r="E9" s="249"/>
      <c r="F9" s="21"/>
    </row>
    <row r="10" spans="1:6" s="11" customFormat="1" ht="21.75" customHeight="1">
      <c r="A10" s="28" t="s">
        <v>120</v>
      </c>
      <c r="B10" s="28" t="s">
        <v>6</v>
      </c>
      <c r="C10" s="28" t="s">
        <v>7</v>
      </c>
      <c r="D10" s="28" t="s">
        <v>8</v>
      </c>
      <c r="E10" s="250"/>
      <c r="F10" s="21"/>
    </row>
    <row r="11" spans="1:6" s="11" customFormat="1" ht="19.5" customHeight="1">
      <c r="A11" s="94" t="s">
        <v>121</v>
      </c>
      <c r="B11" s="95" t="s">
        <v>16</v>
      </c>
      <c r="C11" s="95" t="s">
        <v>122</v>
      </c>
      <c r="D11" s="95" t="s">
        <v>123</v>
      </c>
      <c r="E11" s="96">
        <f>384*Главная!B126</f>
        <v>12403.199999999999</v>
      </c>
      <c r="F11" s="21"/>
    </row>
    <row r="12" spans="1:6" s="11" customFormat="1" ht="19.5" customHeight="1">
      <c r="A12" s="94" t="s">
        <v>124</v>
      </c>
      <c r="B12" s="95" t="s">
        <v>12</v>
      </c>
      <c r="C12" s="95" t="s">
        <v>13</v>
      </c>
      <c r="D12" s="95" t="s">
        <v>125</v>
      </c>
      <c r="E12" s="96">
        <f>618*Главная!B126</f>
        <v>19961.399999999998</v>
      </c>
      <c r="F12" s="21"/>
    </row>
    <row r="13" spans="1:6" s="11" customFormat="1" ht="19.5" customHeight="1">
      <c r="A13" s="94" t="s">
        <v>126</v>
      </c>
      <c r="B13" s="95" t="s">
        <v>12</v>
      </c>
      <c r="C13" s="95" t="s">
        <v>127</v>
      </c>
      <c r="D13" s="95" t="s">
        <v>128</v>
      </c>
      <c r="E13" s="96">
        <f>578.4*Главная!B126</f>
        <v>18682.319999999996</v>
      </c>
      <c r="F13" s="21"/>
    </row>
    <row r="14" spans="1:6" s="11" customFormat="1" ht="19.5" customHeight="1">
      <c r="A14" s="94" t="s">
        <v>129</v>
      </c>
      <c r="B14" s="95" t="s">
        <v>16</v>
      </c>
      <c r="C14" s="95" t="s">
        <v>122</v>
      </c>
      <c r="D14" s="95" t="s">
        <v>130</v>
      </c>
      <c r="E14" s="96">
        <f>427.2*Главная!B126</f>
        <v>13798.559999999998</v>
      </c>
      <c r="F14" s="21"/>
    </row>
    <row r="102" spans="1:3" ht="12.75">
      <c r="A102" t="s">
        <v>71</v>
      </c>
      <c r="C102">
        <v>10.7</v>
      </c>
    </row>
  </sheetData>
  <sheetProtection/>
  <mergeCells count="6">
    <mergeCell ref="A8:D9"/>
    <mergeCell ref="E8:E10"/>
    <mergeCell ref="A1:G1"/>
    <mergeCell ref="A3:B3"/>
    <mergeCell ref="E3:G3"/>
    <mergeCell ref="A5:E5"/>
  </mergeCells>
  <printOptions/>
  <pageMargins left="0.75" right="0.75" top="1" bottom="1" header="0.5" footer="0.5"/>
  <pageSetup horizontalDpi="600" verticalDpi="600" orientation="portrait" paperSize="9" scale="92" r:id="rId2"/>
  <rowBreaks count="1" manualBreakCount="1">
    <brk id="17" max="255" man="1"/>
  </rowBreaks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view="pageBreakPreview" zoomScale="60" zoomScalePageLayoutView="0" workbookViewId="0" topLeftCell="A118">
      <selection activeCell="L14" sqref="L14"/>
    </sheetView>
  </sheetViews>
  <sheetFormatPr defaultColWidth="9.125" defaultRowHeight="12.75"/>
  <cols>
    <col min="1" max="1" width="4.875" style="128" customWidth="1"/>
    <col min="2" max="2" width="21.00390625" style="128" customWidth="1"/>
    <col min="3" max="4" width="18.25390625" style="128" customWidth="1"/>
    <col min="5" max="5" width="25.875" style="128" customWidth="1"/>
    <col min="6" max="6" width="13.125" style="128" customWidth="1"/>
    <col min="7" max="16384" width="9.125" style="128" customWidth="1"/>
  </cols>
  <sheetData>
    <row r="1" spans="1:5" ht="47.25" customHeight="1">
      <c r="A1" s="252"/>
      <c r="B1" s="252"/>
      <c r="C1" s="252"/>
      <c r="D1" s="252"/>
      <c r="E1" s="252"/>
    </row>
    <row r="2" ht="12.75"/>
    <row r="3" spans="1:5" ht="18">
      <c r="A3" s="253" t="s">
        <v>226</v>
      </c>
      <c r="B3" s="253"/>
      <c r="C3" s="253"/>
      <c r="D3" s="253"/>
      <c r="E3" s="253"/>
    </row>
    <row r="5" spans="1:6" ht="15" customHeight="1">
      <c r="A5" s="254" t="s">
        <v>227</v>
      </c>
      <c r="B5" s="255" t="s">
        <v>228</v>
      </c>
      <c r="C5" s="255" t="s">
        <v>229</v>
      </c>
      <c r="D5" s="255" t="s">
        <v>230</v>
      </c>
      <c r="E5" s="255"/>
      <c r="F5" s="39" t="s">
        <v>5</v>
      </c>
    </row>
    <row r="6" spans="1:5" ht="12.75" customHeight="1">
      <c r="A6" s="254"/>
      <c r="B6" s="255"/>
      <c r="C6" s="255"/>
      <c r="D6" s="255" t="s">
        <v>231</v>
      </c>
      <c r="E6" s="255" t="s">
        <v>232</v>
      </c>
    </row>
    <row r="7" spans="1:5" ht="12.75" customHeight="1">
      <c r="A7" s="254"/>
      <c r="B7" s="255"/>
      <c r="C7" s="255"/>
      <c r="D7" s="255"/>
      <c r="E7" s="255"/>
    </row>
    <row r="8" spans="1:5" ht="24" customHeight="1">
      <c r="A8" s="129">
        <v>1</v>
      </c>
      <c r="B8" s="131" t="s">
        <v>233</v>
      </c>
      <c r="C8" s="132"/>
      <c r="D8" s="130" t="s">
        <v>234</v>
      </c>
      <c r="E8" s="130"/>
    </row>
    <row r="9" spans="1:5" ht="24" customHeight="1">
      <c r="A9" s="129">
        <v>2</v>
      </c>
      <c r="B9" s="133" t="s">
        <v>235</v>
      </c>
      <c r="C9" s="134" t="s">
        <v>236</v>
      </c>
      <c r="D9" s="130" t="s">
        <v>235</v>
      </c>
      <c r="E9" s="130"/>
    </row>
    <row r="10" spans="1:5" ht="24" customHeight="1">
      <c r="A10" s="129">
        <v>3</v>
      </c>
      <c r="B10" s="131" t="s">
        <v>237</v>
      </c>
      <c r="C10" s="134"/>
      <c r="D10" s="130" t="s">
        <v>70</v>
      </c>
      <c r="E10" s="130" t="s">
        <v>238</v>
      </c>
    </row>
    <row r="11" spans="1:5" ht="24" customHeight="1">
      <c r="A11" s="129">
        <v>4</v>
      </c>
      <c r="B11" s="131" t="s">
        <v>239</v>
      </c>
      <c r="C11" s="134"/>
      <c r="D11" s="130" t="s">
        <v>239</v>
      </c>
      <c r="E11" s="130" t="s">
        <v>240</v>
      </c>
    </row>
    <row r="12" spans="1:5" ht="24" customHeight="1">
      <c r="A12" s="129">
        <v>5</v>
      </c>
      <c r="B12" s="131" t="s">
        <v>241</v>
      </c>
      <c r="C12" s="135" t="s">
        <v>242</v>
      </c>
      <c r="D12" s="130" t="s">
        <v>241</v>
      </c>
      <c r="E12" s="130"/>
    </row>
    <row r="13" spans="1:5" ht="24" customHeight="1">
      <c r="A13" s="129">
        <v>6</v>
      </c>
      <c r="B13" s="131" t="s">
        <v>243</v>
      </c>
      <c r="C13" s="134"/>
      <c r="D13" s="130" t="s">
        <v>244</v>
      </c>
      <c r="E13" s="130" t="s">
        <v>245</v>
      </c>
    </row>
    <row r="14" spans="1:5" ht="24" customHeight="1">
      <c r="A14" s="129">
        <v>7</v>
      </c>
      <c r="B14" s="131" t="s">
        <v>246</v>
      </c>
      <c r="C14" s="135" t="s">
        <v>242</v>
      </c>
      <c r="D14" s="130" t="s">
        <v>247</v>
      </c>
      <c r="E14" s="130"/>
    </row>
    <row r="15" spans="1:5" ht="24" customHeight="1">
      <c r="A15" s="129">
        <v>8</v>
      </c>
      <c r="B15" s="131" t="s">
        <v>248</v>
      </c>
      <c r="C15" s="135" t="s">
        <v>242</v>
      </c>
      <c r="D15" s="130" t="s">
        <v>247</v>
      </c>
      <c r="E15" s="130"/>
    </row>
    <row r="16" spans="1:5" ht="24" customHeight="1">
      <c r="A16" s="129">
        <v>9</v>
      </c>
      <c r="B16" s="133" t="s">
        <v>249</v>
      </c>
      <c r="C16" s="134" t="s">
        <v>236</v>
      </c>
      <c r="D16" s="130" t="s">
        <v>238</v>
      </c>
      <c r="E16" s="130"/>
    </row>
    <row r="17" spans="1:5" ht="24" customHeight="1">
      <c r="A17" s="129">
        <v>10</v>
      </c>
      <c r="B17" s="133" t="s">
        <v>250</v>
      </c>
      <c r="C17" s="134" t="s">
        <v>236</v>
      </c>
      <c r="D17" s="130" t="s">
        <v>251</v>
      </c>
      <c r="E17" s="130"/>
    </row>
    <row r="18" spans="1:5" ht="24" customHeight="1">
      <c r="A18" s="129">
        <v>11</v>
      </c>
      <c r="B18" s="131" t="s">
        <v>252</v>
      </c>
      <c r="C18" s="135" t="s">
        <v>242</v>
      </c>
      <c r="D18" s="130" t="s">
        <v>252</v>
      </c>
      <c r="E18" s="130"/>
    </row>
    <row r="19" spans="1:5" ht="24" customHeight="1">
      <c r="A19" s="129">
        <v>12</v>
      </c>
      <c r="B19" s="131" t="s">
        <v>253</v>
      </c>
      <c r="C19" s="134"/>
      <c r="D19" s="130" t="s">
        <v>234</v>
      </c>
      <c r="E19" s="130" t="s">
        <v>245</v>
      </c>
    </row>
    <row r="20" spans="1:5" ht="24" customHeight="1">
      <c r="A20" s="129">
        <v>13</v>
      </c>
      <c r="B20" s="131" t="s">
        <v>254</v>
      </c>
      <c r="C20" s="135" t="s">
        <v>242</v>
      </c>
      <c r="D20" s="130" t="s">
        <v>254</v>
      </c>
      <c r="E20" s="130"/>
    </row>
    <row r="21" spans="1:5" ht="24" customHeight="1">
      <c r="A21" s="129">
        <v>14</v>
      </c>
      <c r="B21" s="131" t="s">
        <v>255</v>
      </c>
      <c r="C21" s="135" t="s">
        <v>242</v>
      </c>
      <c r="D21" s="130" t="s">
        <v>255</v>
      </c>
      <c r="E21" s="130"/>
    </row>
    <row r="22" spans="1:5" ht="24" customHeight="1">
      <c r="A22" s="129">
        <v>15</v>
      </c>
      <c r="B22" s="131" t="s">
        <v>256</v>
      </c>
      <c r="C22" s="135" t="s">
        <v>242</v>
      </c>
      <c r="D22" s="130" t="s">
        <v>256</v>
      </c>
      <c r="E22" s="130" t="s">
        <v>247</v>
      </c>
    </row>
    <row r="23" spans="1:5" ht="24" customHeight="1">
      <c r="A23" s="129">
        <v>16</v>
      </c>
      <c r="B23" s="131" t="s">
        <v>257</v>
      </c>
      <c r="C23" s="134"/>
      <c r="D23" s="130" t="s">
        <v>258</v>
      </c>
      <c r="E23" s="136" t="s">
        <v>234</v>
      </c>
    </row>
    <row r="24" spans="1:5" ht="24" customHeight="1">
      <c r="A24" s="129">
        <v>17</v>
      </c>
      <c r="B24" s="131" t="s">
        <v>259</v>
      </c>
      <c r="C24" s="137" t="s">
        <v>236</v>
      </c>
      <c r="D24" s="130" t="s">
        <v>259</v>
      </c>
      <c r="E24" s="136"/>
    </row>
    <row r="25" spans="1:5" ht="24" customHeight="1">
      <c r="A25" s="129">
        <v>18</v>
      </c>
      <c r="B25" s="131" t="s">
        <v>260</v>
      </c>
      <c r="C25" s="134"/>
      <c r="D25" s="130" t="s">
        <v>234</v>
      </c>
      <c r="E25" s="136" t="s">
        <v>245</v>
      </c>
    </row>
    <row r="26" spans="1:5" ht="24" customHeight="1">
      <c r="A26" s="129">
        <v>19</v>
      </c>
      <c r="B26" s="131" t="s">
        <v>261</v>
      </c>
      <c r="C26" s="135" t="s">
        <v>242</v>
      </c>
      <c r="D26" s="130" t="s">
        <v>70</v>
      </c>
      <c r="E26" s="130"/>
    </row>
    <row r="27" spans="1:5" ht="24" customHeight="1">
      <c r="A27" s="129">
        <v>20</v>
      </c>
      <c r="B27" s="131" t="s">
        <v>262</v>
      </c>
      <c r="C27" s="134"/>
      <c r="D27" s="130" t="s">
        <v>263</v>
      </c>
      <c r="E27" s="130" t="s">
        <v>264</v>
      </c>
    </row>
    <row r="28" spans="1:5" ht="24" customHeight="1">
      <c r="A28" s="129">
        <v>21</v>
      </c>
      <c r="B28" s="131" t="s">
        <v>265</v>
      </c>
      <c r="C28" s="134" t="s">
        <v>236</v>
      </c>
      <c r="D28" s="130" t="s">
        <v>265</v>
      </c>
      <c r="E28" s="130"/>
    </row>
    <row r="29" spans="1:5" ht="24" customHeight="1">
      <c r="A29" s="129">
        <v>22</v>
      </c>
      <c r="B29" s="131" t="s">
        <v>266</v>
      </c>
      <c r="C29" s="135" t="s">
        <v>242</v>
      </c>
      <c r="D29" s="130" t="s">
        <v>245</v>
      </c>
      <c r="E29" s="130" t="s">
        <v>252</v>
      </c>
    </row>
    <row r="30" spans="1:5" ht="24" customHeight="1">
      <c r="A30" s="129">
        <v>23</v>
      </c>
      <c r="B30" s="131" t="s">
        <v>267</v>
      </c>
      <c r="C30" s="134"/>
      <c r="D30" s="130" t="s">
        <v>247</v>
      </c>
      <c r="E30" s="130"/>
    </row>
    <row r="31" spans="1:5" ht="24" customHeight="1">
      <c r="A31" s="129">
        <v>24</v>
      </c>
      <c r="B31" s="131" t="s">
        <v>234</v>
      </c>
      <c r="C31" s="134"/>
      <c r="D31" s="130" t="s">
        <v>234</v>
      </c>
      <c r="E31" s="130"/>
    </row>
    <row r="32" spans="1:5" ht="24" customHeight="1">
      <c r="A32" s="129">
        <v>25</v>
      </c>
      <c r="B32" s="131" t="s">
        <v>268</v>
      </c>
      <c r="C32" s="135" t="s">
        <v>242</v>
      </c>
      <c r="D32" s="130" t="s">
        <v>268</v>
      </c>
      <c r="E32" s="130"/>
    </row>
    <row r="33" spans="1:5" ht="24" customHeight="1">
      <c r="A33" s="129">
        <v>26</v>
      </c>
      <c r="B33" s="131" t="s">
        <v>269</v>
      </c>
      <c r="C33" s="135" t="s">
        <v>242</v>
      </c>
      <c r="D33" s="130" t="s">
        <v>270</v>
      </c>
      <c r="E33" s="130"/>
    </row>
    <row r="34" spans="1:5" ht="24" customHeight="1">
      <c r="A34" s="129">
        <v>27</v>
      </c>
      <c r="B34" s="131" t="s">
        <v>271</v>
      </c>
      <c r="C34" s="134" t="s">
        <v>236</v>
      </c>
      <c r="D34" s="130" t="s">
        <v>272</v>
      </c>
      <c r="E34" s="130"/>
    </row>
    <row r="35" spans="1:5" ht="24" customHeight="1">
      <c r="A35" s="129">
        <v>28</v>
      </c>
      <c r="B35" s="131" t="s">
        <v>273</v>
      </c>
      <c r="C35" s="135" t="s">
        <v>242</v>
      </c>
      <c r="D35" s="130" t="s">
        <v>273</v>
      </c>
      <c r="E35" s="130"/>
    </row>
    <row r="36" spans="1:5" ht="24" customHeight="1">
      <c r="A36" s="129">
        <v>29</v>
      </c>
      <c r="B36" s="131" t="s">
        <v>238</v>
      </c>
      <c r="C36" s="134"/>
      <c r="D36" s="130" t="s">
        <v>238</v>
      </c>
      <c r="E36" s="130"/>
    </row>
    <row r="37" spans="1:5" ht="24" customHeight="1">
      <c r="A37" s="129">
        <v>30</v>
      </c>
      <c r="B37" s="131" t="s">
        <v>274</v>
      </c>
      <c r="C37" s="134"/>
      <c r="D37" s="130" t="s">
        <v>275</v>
      </c>
      <c r="E37" s="130" t="s">
        <v>276</v>
      </c>
    </row>
    <row r="38" spans="1:5" ht="24" customHeight="1">
      <c r="A38" s="129">
        <v>31</v>
      </c>
      <c r="B38" s="131" t="s">
        <v>277</v>
      </c>
      <c r="C38" s="135" t="s">
        <v>242</v>
      </c>
      <c r="D38" s="130" t="s">
        <v>278</v>
      </c>
      <c r="E38" s="130" t="s">
        <v>245</v>
      </c>
    </row>
    <row r="39" spans="1:5" ht="24" customHeight="1">
      <c r="A39" s="129">
        <v>32</v>
      </c>
      <c r="B39" s="133" t="s">
        <v>279</v>
      </c>
      <c r="C39" s="134" t="s">
        <v>236</v>
      </c>
      <c r="D39" s="136" t="s">
        <v>279</v>
      </c>
      <c r="E39" s="130"/>
    </row>
    <row r="40" spans="1:5" ht="24" customHeight="1">
      <c r="A40" s="129">
        <v>33</v>
      </c>
      <c r="B40" s="131" t="s">
        <v>280</v>
      </c>
      <c r="C40" s="135" t="s">
        <v>242</v>
      </c>
      <c r="D40" s="130" t="s">
        <v>280</v>
      </c>
      <c r="E40" s="130"/>
    </row>
    <row r="41" spans="1:5" ht="24" customHeight="1">
      <c r="A41" s="129">
        <v>34</v>
      </c>
      <c r="B41" s="133" t="s">
        <v>281</v>
      </c>
      <c r="C41" s="134" t="s">
        <v>236</v>
      </c>
      <c r="D41" s="136" t="s">
        <v>281</v>
      </c>
      <c r="E41" s="130"/>
    </row>
    <row r="42" spans="1:5" ht="24" customHeight="1">
      <c r="A42" s="129">
        <v>35</v>
      </c>
      <c r="B42" s="131" t="s">
        <v>282</v>
      </c>
      <c r="C42" s="134"/>
      <c r="D42" s="130" t="s">
        <v>283</v>
      </c>
      <c r="E42" s="136" t="s">
        <v>234</v>
      </c>
    </row>
    <row r="43" spans="1:5" ht="24" customHeight="1">
      <c r="A43" s="129">
        <v>36</v>
      </c>
      <c r="B43" s="131" t="s">
        <v>284</v>
      </c>
      <c r="C43" s="134"/>
      <c r="D43" s="130" t="s">
        <v>285</v>
      </c>
      <c r="E43" s="136" t="s">
        <v>272</v>
      </c>
    </row>
    <row r="44" spans="1:5" ht="24" customHeight="1">
      <c r="A44" s="129">
        <v>37</v>
      </c>
      <c r="B44" s="131" t="s">
        <v>286</v>
      </c>
      <c r="C44" s="134"/>
      <c r="D44" s="130" t="s">
        <v>287</v>
      </c>
      <c r="E44" s="138" t="s">
        <v>263</v>
      </c>
    </row>
    <row r="45" spans="1:5" ht="24" customHeight="1">
      <c r="A45" s="129">
        <v>38</v>
      </c>
      <c r="B45" s="131" t="s">
        <v>288</v>
      </c>
      <c r="C45" s="134"/>
      <c r="D45" s="130" t="s">
        <v>288</v>
      </c>
      <c r="E45" s="130"/>
    </row>
    <row r="46" spans="1:5" ht="24" customHeight="1">
      <c r="A46" s="129">
        <v>39</v>
      </c>
      <c r="B46" s="131" t="s">
        <v>289</v>
      </c>
      <c r="C46" s="135" t="s">
        <v>242</v>
      </c>
      <c r="D46" s="130" t="s">
        <v>289</v>
      </c>
      <c r="E46" s="130"/>
    </row>
    <row r="47" spans="1:5" ht="24" customHeight="1">
      <c r="A47" s="129">
        <v>40</v>
      </c>
      <c r="B47" s="133" t="s">
        <v>290</v>
      </c>
      <c r="C47" s="134" t="s">
        <v>236</v>
      </c>
      <c r="D47" s="136" t="s">
        <v>290</v>
      </c>
      <c r="E47" s="130"/>
    </row>
    <row r="48" spans="1:5" ht="24" customHeight="1">
      <c r="A48" s="129">
        <v>41</v>
      </c>
      <c r="B48" s="131" t="s">
        <v>291</v>
      </c>
      <c r="C48" s="134"/>
      <c r="D48" s="130" t="s">
        <v>70</v>
      </c>
      <c r="E48" s="130"/>
    </row>
    <row r="49" spans="1:5" ht="24" customHeight="1">
      <c r="A49" s="129">
        <v>42</v>
      </c>
      <c r="B49" s="133" t="s">
        <v>292</v>
      </c>
      <c r="C49" s="134" t="s">
        <v>236</v>
      </c>
      <c r="D49" s="136" t="s">
        <v>292</v>
      </c>
      <c r="E49" s="130"/>
    </row>
    <row r="50" spans="1:5" ht="24" customHeight="1">
      <c r="A50" s="129">
        <v>43</v>
      </c>
      <c r="B50" s="133" t="s">
        <v>293</v>
      </c>
      <c r="C50" s="134" t="s">
        <v>236</v>
      </c>
      <c r="D50" s="136" t="s">
        <v>293</v>
      </c>
      <c r="E50" s="130"/>
    </row>
    <row r="51" spans="1:5" ht="24" customHeight="1">
      <c r="A51" s="129">
        <v>44</v>
      </c>
      <c r="B51" s="131" t="s">
        <v>294</v>
      </c>
      <c r="C51" s="134"/>
      <c r="D51" s="130" t="s">
        <v>294</v>
      </c>
      <c r="E51" s="130" t="s">
        <v>295</v>
      </c>
    </row>
    <row r="52" spans="1:5" ht="24" customHeight="1">
      <c r="A52" s="129">
        <v>45</v>
      </c>
      <c r="B52" s="131" t="s">
        <v>296</v>
      </c>
      <c r="C52" s="134"/>
      <c r="D52" s="130" t="s">
        <v>244</v>
      </c>
      <c r="E52" s="130" t="s">
        <v>247</v>
      </c>
    </row>
    <row r="53" spans="1:5" ht="24" customHeight="1">
      <c r="A53" s="129">
        <v>46</v>
      </c>
      <c r="B53" s="131" t="s">
        <v>297</v>
      </c>
      <c r="C53" s="134"/>
      <c r="D53" s="130" t="s">
        <v>245</v>
      </c>
      <c r="E53" s="130" t="s">
        <v>244</v>
      </c>
    </row>
    <row r="54" spans="1:5" ht="24" customHeight="1">
      <c r="A54" s="129">
        <v>47</v>
      </c>
      <c r="B54" s="131" t="s">
        <v>298</v>
      </c>
      <c r="C54" s="135" t="s">
        <v>242</v>
      </c>
      <c r="D54" s="130" t="s">
        <v>299</v>
      </c>
      <c r="E54" s="130"/>
    </row>
    <row r="55" spans="1:5" ht="24" customHeight="1">
      <c r="A55" s="129">
        <v>48</v>
      </c>
      <c r="B55" s="133" t="s">
        <v>300</v>
      </c>
      <c r="C55" s="134" t="s">
        <v>236</v>
      </c>
      <c r="D55" s="136" t="s">
        <v>300</v>
      </c>
      <c r="E55" s="130"/>
    </row>
    <row r="56" spans="1:5" ht="24" customHeight="1">
      <c r="A56" s="129">
        <v>49</v>
      </c>
      <c r="B56" s="133" t="s">
        <v>301</v>
      </c>
      <c r="C56" s="134" t="s">
        <v>236</v>
      </c>
      <c r="D56" s="136" t="s">
        <v>301</v>
      </c>
      <c r="E56" s="130"/>
    </row>
    <row r="57" spans="1:5" ht="24" customHeight="1">
      <c r="A57" s="129">
        <v>50</v>
      </c>
      <c r="B57" s="131" t="s">
        <v>302</v>
      </c>
      <c r="C57" s="134"/>
      <c r="D57" s="130" t="s">
        <v>70</v>
      </c>
      <c r="E57" s="130" t="s">
        <v>238</v>
      </c>
    </row>
    <row r="58" spans="1:5" ht="24" customHeight="1">
      <c r="A58" s="129">
        <v>51</v>
      </c>
      <c r="B58" s="131" t="s">
        <v>303</v>
      </c>
      <c r="C58" s="135" t="s">
        <v>242</v>
      </c>
      <c r="D58" s="130" t="s">
        <v>234</v>
      </c>
      <c r="E58" s="130"/>
    </row>
    <row r="59" spans="1:5" ht="24" customHeight="1">
      <c r="A59" s="129">
        <v>52</v>
      </c>
      <c r="B59" s="131" t="s">
        <v>304</v>
      </c>
      <c r="C59" s="134"/>
      <c r="D59" s="130" t="s">
        <v>272</v>
      </c>
      <c r="E59" s="130" t="s">
        <v>234</v>
      </c>
    </row>
    <row r="60" spans="1:5" ht="24" customHeight="1">
      <c r="A60" s="129">
        <v>53</v>
      </c>
      <c r="B60" s="131" t="s">
        <v>305</v>
      </c>
      <c r="C60" s="134"/>
      <c r="D60" s="130" t="s">
        <v>247</v>
      </c>
      <c r="E60" s="130"/>
    </row>
    <row r="61" spans="1:5" ht="24" customHeight="1">
      <c r="A61" s="129">
        <v>54</v>
      </c>
      <c r="B61" s="131" t="s">
        <v>70</v>
      </c>
      <c r="C61" s="134"/>
      <c r="D61" s="130" t="s">
        <v>70</v>
      </c>
      <c r="E61" s="130"/>
    </row>
    <row r="62" spans="1:5" ht="24" customHeight="1">
      <c r="A62" s="129">
        <v>55</v>
      </c>
      <c r="B62" s="133" t="s">
        <v>306</v>
      </c>
      <c r="C62" s="134" t="s">
        <v>236</v>
      </c>
      <c r="D62" s="136" t="s">
        <v>306</v>
      </c>
      <c r="E62" s="130"/>
    </row>
    <row r="63" spans="1:5" ht="24" customHeight="1">
      <c r="A63" s="129">
        <v>56</v>
      </c>
      <c r="B63" s="131" t="s">
        <v>307</v>
      </c>
      <c r="C63" s="135" t="s">
        <v>242</v>
      </c>
      <c r="D63" s="130" t="s">
        <v>307</v>
      </c>
      <c r="E63" s="130"/>
    </row>
    <row r="64" spans="1:5" ht="24" customHeight="1">
      <c r="A64" s="129">
        <v>57</v>
      </c>
      <c r="B64" s="131" t="s">
        <v>240</v>
      </c>
      <c r="C64" s="135" t="s">
        <v>242</v>
      </c>
      <c r="D64" s="130" t="s">
        <v>240</v>
      </c>
      <c r="E64" s="130" t="s">
        <v>263</v>
      </c>
    </row>
    <row r="65" spans="1:5" ht="24" customHeight="1">
      <c r="A65" s="129">
        <v>58</v>
      </c>
      <c r="B65" s="131" t="s">
        <v>308</v>
      </c>
      <c r="C65" s="135" t="s">
        <v>242</v>
      </c>
      <c r="D65" s="130" t="s">
        <v>308</v>
      </c>
      <c r="E65" s="130" t="s">
        <v>294</v>
      </c>
    </row>
    <row r="66" spans="1:5" ht="24" customHeight="1">
      <c r="A66" s="129">
        <v>59</v>
      </c>
      <c r="B66" s="131" t="s">
        <v>309</v>
      </c>
      <c r="C66" s="135" t="s">
        <v>242</v>
      </c>
      <c r="D66" s="130" t="s">
        <v>309</v>
      </c>
      <c r="E66" s="130"/>
    </row>
    <row r="67" spans="1:5" ht="24" customHeight="1">
      <c r="A67" s="129">
        <v>60</v>
      </c>
      <c r="B67" s="131" t="s">
        <v>310</v>
      </c>
      <c r="C67" s="134"/>
      <c r="D67" s="136" t="s">
        <v>247</v>
      </c>
      <c r="E67" s="136" t="s">
        <v>311</v>
      </c>
    </row>
    <row r="68" spans="1:5" ht="24" customHeight="1">
      <c r="A68" s="129">
        <v>61</v>
      </c>
      <c r="B68" s="133" t="s">
        <v>312</v>
      </c>
      <c r="C68" s="134" t="s">
        <v>236</v>
      </c>
      <c r="D68" s="136" t="s">
        <v>312</v>
      </c>
      <c r="E68" s="136"/>
    </row>
    <row r="69" spans="1:5" ht="24" customHeight="1">
      <c r="A69" s="129">
        <v>62</v>
      </c>
      <c r="B69" s="133" t="s">
        <v>313</v>
      </c>
      <c r="C69" s="134" t="s">
        <v>236</v>
      </c>
      <c r="D69" s="136" t="s">
        <v>247</v>
      </c>
      <c r="E69" s="136"/>
    </row>
    <row r="70" spans="1:5" ht="24" customHeight="1">
      <c r="A70" s="129">
        <v>63</v>
      </c>
      <c r="B70" s="131" t="s">
        <v>314</v>
      </c>
      <c r="C70" s="134"/>
      <c r="D70" s="136" t="s">
        <v>315</v>
      </c>
      <c r="E70" s="136" t="s">
        <v>316</v>
      </c>
    </row>
    <row r="71" spans="1:5" ht="24" customHeight="1">
      <c r="A71" s="129">
        <v>64</v>
      </c>
      <c r="B71" s="133" t="s">
        <v>317</v>
      </c>
      <c r="C71" s="134" t="s">
        <v>236</v>
      </c>
      <c r="D71" s="130" t="s">
        <v>70</v>
      </c>
      <c r="E71" s="136"/>
    </row>
    <row r="72" spans="1:5" ht="24" customHeight="1">
      <c r="A72" s="129">
        <v>65</v>
      </c>
      <c r="B72" s="131" t="s">
        <v>318</v>
      </c>
      <c r="C72" s="134"/>
      <c r="D72" s="130" t="s">
        <v>247</v>
      </c>
      <c r="E72" s="130"/>
    </row>
    <row r="73" spans="1:5" ht="24" customHeight="1">
      <c r="A73" s="129">
        <v>66</v>
      </c>
      <c r="B73" s="131" t="s">
        <v>319</v>
      </c>
      <c r="C73" s="134"/>
      <c r="D73" s="130" t="s">
        <v>238</v>
      </c>
      <c r="E73" s="130" t="s">
        <v>245</v>
      </c>
    </row>
    <row r="74" spans="1:5" ht="24" customHeight="1">
      <c r="A74" s="129">
        <v>67</v>
      </c>
      <c r="B74" s="131" t="s">
        <v>295</v>
      </c>
      <c r="C74" s="135" t="s">
        <v>242</v>
      </c>
      <c r="D74" s="130" t="s">
        <v>308</v>
      </c>
      <c r="E74" s="130" t="s">
        <v>294</v>
      </c>
    </row>
    <row r="75" spans="1:5" ht="24" customHeight="1">
      <c r="A75" s="129">
        <v>68</v>
      </c>
      <c r="B75" s="131" t="s">
        <v>320</v>
      </c>
      <c r="C75" s="135" t="s">
        <v>242</v>
      </c>
      <c r="D75" s="130" t="s">
        <v>320</v>
      </c>
      <c r="E75" s="130"/>
    </row>
    <row r="76" spans="1:5" ht="24" customHeight="1">
      <c r="A76" s="129">
        <v>69</v>
      </c>
      <c r="B76" s="131" t="s">
        <v>321</v>
      </c>
      <c r="C76" s="135" t="s">
        <v>242</v>
      </c>
      <c r="D76" s="130" t="s">
        <v>263</v>
      </c>
      <c r="E76" s="130" t="s">
        <v>264</v>
      </c>
    </row>
    <row r="77" spans="1:5" ht="24" customHeight="1">
      <c r="A77" s="129">
        <v>70</v>
      </c>
      <c r="B77" s="131" t="s">
        <v>299</v>
      </c>
      <c r="C77" s="135" t="s">
        <v>242</v>
      </c>
      <c r="D77" s="130" t="s">
        <v>299</v>
      </c>
      <c r="E77" s="130" t="s">
        <v>322</v>
      </c>
    </row>
    <row r="78" spans="1:5" ht="24" customHeight="1">
      <c r="A78" s="129">
        <v>71</v>
      </c>
      <c r="B78" s="131" t="s">
        <v>323</v>
      </c>
      <c r="C78" s="134"/>
      <c r="D78" s="130" t="s">
        <v>245</v>
      </c>
      <c r="E78" s="130" t="s">
        <v>234</v>
      </c>
    </row>
    <row r="79" spans="1:5" ht="24" customHeight="1">
      <c r="A79" s="129">
        <v>72</v>
      </c>
      <c r="B79" s="131" t="s">
        <v>315</v>
      </c>
      <c r="C79" s="134"/>
      <c r="D79" s="130" t="s">
        <v>315</v>
      </c>
      <c r="E79" s="130" t="s">
        <v>287</v>
      </c>
    </row>
    <row r="80" spans="1:5" ht="24" customHeight="1">
      <c r="A80" s="129">
        <v>73</v>
      </c>
      <c r="B80" s="131" t="s">
        <v>324</v>
      </c>
      <c r="C80" s="135" t="s">
        <v>242</v>
      </c>
      <c r="D80" s="130" t="s">
        <v>322</v>
      </c>
      <c r="E80" s="130" t="s">
        <v>263</v>
      </c>
    </row>
    <row r="81" spans="1:5" ht="24" customHeight="1">
      <c r="A81" s="129">
        <v>74</v>
      </c>
      <c r="B81" s="131" t="s">
        <v>325</v>
      </c>
      <c r="C81" s="134"/>
      <c r="D81" s="130" t="s">
        <v>263</v>
      </c>
      <c r="E81" s="130" t="s">
        <v>264</v>
      </c>
    </row>
    <row r="82" spans="1:5" ht="24" customHeight="1">
      <c r="A82" s="129">
        <v>75</v>
      </c>
      <c r="B82" s="131" t="s">
        <v>326</v>
      </c>
      <c r="C82" s="134"/>
      <c r="D82" s="130" t="s">
        <v>247</v>
      </c>
      <c r="E82" s="130"/>
    </row>
    <row r="83" spans="1:5" ht="24" customHeight="1">
      <c r="A83" s="129">
        <v>76</v>
      </c>
      <c r="B83" s="131" t="s">
        <v>327</v>
      </c>
      <c r="C83" s="134"/>
      <c r="D83" s="130" t="s">
        <v>245</v>
      </c>
      <c r="E83" s="130" t="s">
        <v>258</v>
      </c>
    </row>
    <row r="84" spans="1:5" ht="24" customHeight="1">
      <c r="A84" s="129">
        <v>77</v>
      </c>
      <c r="B84" s="131" t="s">
        <v>328</v>
      </c>
      <c r="C84" s="135" t="s">
        <v>242</v>
      </c>
      <c r="D84" s="130" t="s">
        <v>244</v>
      </c>
      <c r="E84" s="130" t="s">
        <v>245</v>
      </c>
    </row>
    <row r="85" spans="1:5" ht="24" customHeight="1">
      <c r="A85" s="129">
        <v>78</v>
      </c>
      <c r="B85" s="131" t="s">
        <v>329</v>
      </c>
      <c r="C85" s="137"/>
      <c r="D85" s="130" t="s">
        <v>264</v>
      </c>
      <c r="E85" s="130" t="s">
        <v>263</v>
      </c>
    </row>
    <row r="86" spans="1:5" ht="24" customHeight="1">
      <c r="A86" s="129">
        <v>79</v>
      </c>
      <c r="B86" s="133" t="s">
        <v>330</v>
      </c>
      <c r="C86" s="134" t="s">
        <v>236</v>
      </c>
      <c r="D86" s="136" t="s">
        <v>330</v>
      </c>
      <c r="E86" s="130"/>
    </row>
    <row r="87" spans="1:5" ht="24" customHeight="1">
      <c r="A87" s="129">
        <v>80</v>
      </c>
      <c r="B87" s="131" t="s">
        <v>264</v>
      </c>
      <c r="C87" s="137"/>
      <c r="D87" s="130" t="s">
        <v>264</v>
      </c>
      <c r="E87" s="130" t="s">
        <v>263</v>
      </c>
    </row>
    <row r="88" spans="1:5" ht="24" customHeight="1">
      <c r="A88" s="129">
        <v>81</v>
      </c>
      <c r="B88" s="131" t="s">
        <v>331</v>
      </c>
      <c r="C88" s="135" t="s">
        <v>242</v>
      </c>
      <c r="D88" s="130" t="s">
        <v>322</v>
      </c>
      <c r="E88" s="130" t="s">
        <v>263</v>
      </c>
    </row>
    <row r="89" spans="1:5" ht="24" customHeight="1">
      <c r="A89" s="129">
        <v>82</v>
      </c>
      <c r="B89" s="131" t="s">
        <v>332</v>
      </c>
      <c r="C89" s="135" t="s">
        <v>242</v>
      </c>
      <c r="D89" s="130" t="s">
        <v>332</v>
      </c>
      <c r="E89" s="130"/>
    </row>
    <row r="90" spans="1:5" ht="24" customHeight="1">
      <c r="A90" s="129">
        <v>83</v>
      </c>
      <c r="B90" s="131" t="s">
        <v>333</v>
      </c>
      <c r="C90" s="135" t="s">
        <v>242</v>
      </c>
      <c r="D90" s="130" t="s">
        <v>240</v>
      </c>
      <c r="E90" s="130"/>
    </row>
    <row r="91" spans="1:5" ht="24" customHeight="1">
      <c r="A91" s="129">
        <v>84</v>
      </c>
      <c r="B91" s="131" t="s">
        <v>334</v>
      </c>
      <c r="C91" s="135" t="s">
        <v>242</v>
      </c>
      <c r="D91" s="130" t="s">
        <v>287</v>
      </c>
      <c r="E91" s="130"/>
    </row>
    <row r="92" spans="1:5" ht="24" customHeight="1">
      <c r="A92" s="129">
        <v>85</v>
      </c>
      <c r="B92" s="131" t="s">
        <v>335</v>
      </c>
      <c r="C92" s="135" t="s">
        <v>242</v>
      </c>
      <c r="D92" s="130" t="s">
        <v>336</v>
      </c>
      <c r="E92" s="130"/>
    </row>
    <row r="93" spans="1:5" ht="24" customHeight="1">
      <c r="A93" s="129">
        <v>86</v>
      </c>
      <c r="B93" s="131" t="s">
        <v>337</v>
      </c>
      <c r="C93" s="135" t="s">
        <v>242</v>
      </c>
      <c r="D93" s="130" t="s">
        <v>337</v>
      </c>
      <c r="E93" s="130"/>
    </row>
    <row r="94" spans="1:5" ht="24" customHeight="1">
      <c r="A94" s="129">
        <v>87</v>
      </c>
      <c r="B94" s="131" t="s">
        <v>244</v>
      </c>
      <c r="C94" s="134"/>
      <c r="D94" s="130" t="s">
        <v>244</v>
      </c>
      <c r="E94" s="130"/>
    </row>
    <row r="95" spans="1:5" ht="24" customHeight="1">
      <c r="A95" s="129">
        <v>88</v>
      </c>
      <c r="B95" s="131" t="s">
        <v>338</v>
      </c>
      <c r="C95" s="134"/>
      <c r="D95" s="130" t="s">
        <v>244</v>
      </c>
      <c r="E95" s="130" t="s">
        <v>245</v>
      </c>
    </row>
    <row r="96" spans="1:5" ht="24" customHeight="1">
      <c r="A96" s="129">
        <v>89</v>
      </c>
      <c r="B96" s="139" t="s">
        <v>339</v>
      </c>
      <c r="C96" s="135" t="s">
        <v>242</v>
      </c>
      <c r="D96" s="140" t="s">
        <v>339</v>
      </c>
      <c r="E96" s="130"/>
    </row>
    <row r="97" spans="1:5" ht="24" customHeight="1">
      <c r="A97" s="129">
        <v>90</v>
      </c>
      <c r="B97" s="139" t="s">
        <v>340</v>
      </c>
      <c r="C97" s="135" t="s">
        <v>242</v>
      </c>
      <c r="D97" s="140" t="s">
        <v>341</v>
      </c>
      <c r="E97" s="130"/>
    </row>
    <row r="98" spans="1:5" ht="24" customHeight="1">
      <c r="A98" s="129">
        <v>91</v>
      </c>
      <c r="B98" s="133" t="s">
        <v>342</v>
      </c>
      <c r="C98" s="134" t="s">
        <v>236</v>
      </c>
      <c r="D98" s="140" t="s">
        <v>278</v>
      </c>
      <c r="E98" s="130"/>
    </row>
    <row r="99" spans="1:5" ht="24" customHeight="1">
      <c r="A99" s="129">
        <v>92</v>
      </c>
      <c r="B99" s="139" t="s">
        <v>343</v>
      </c>
      <c r="C99" s="134"/>
      <c r="D99" s="140" t="s">
        <v>343</v>
      </c>
      <c r="E99" s="130" t="s">
        <v>344</v>
      </c>
    </row>
    <row r="100" spans="1:5" ht="24" customHeight="1">
      <c r="A100" s="129">
        <v>93</v>
      </c>
      <c r="B100" s="139" t="s">
        <v>345</v>
      </c>
      <c r="C100" s="135" t="s">
        <v>242</v>
      </c>
      <c r="D100" s="140" t="s">
        <v>346</v>
      </c>
      <c r="E100" s="130" t="s">
        <v>285</v>
      </c>
    </row>
    <row r="101" spans="1:5" ht="24" customHeight="1">
      <c r="A101" s="129">
        <v>94</v>
      </c>
      <c r="B101" s="133" t="s">
        <v>347</v>
      </c>
      <c r="C101" s="134" t="s">
        <v>236</v>
      </c>
      <c r="D101" s="136" t="s">
        <v>347</v>
      </c>
      <c r="E101" s="130"/>
    </row>
    <row r="102" spans="1:5" ht="24" customHeight="1">
      <c r="A102" s="129">
        <v>95</v>
      </c>
      <c r="B102" s="139" t="s">
        <v>348</v>
      </c>
      <c r="C102" s="134"/>
      <c r="D102" s="140" t="s">
        <v>349</v>
      </c>
      <c r="E102" s="130" t="s">
        <v>272</v>
      </c>
    </row>
    <row r="103" spans="1:5" ht="24" customHeight="1">
      <c r="A103" s="129">
        <v>96</v>
      </c>
      <c r="B103" s="139" t="s">
        <v>350</v>
      </c>
      <c r="C103" s="134"/>
      <c r="D103" s="140" t="s">
        <v>234</v>
      </c>
      <c r="E103" s="140" t="s">
        <v>245</v>
      </c>
    </row>
    <row r="104" spans="1:5" ht="24" customHeight="1">
      <c r="A104" s="129">
        <v>97</v>
      </c>
      <c r="B104" s="139" t="s">
        <v>344</v>
      </c>
      <c r="C104" s="135" t="s">
        <v>242</v>
      </c>
      <c r="D104" s="140" t="s">
        <v>344</v>
      </c>
      <c r="E104" s="130" t="s">
        <v>351</v>
      </c>
    </row>
    <row r="105" spans="1:5" ht="24" customHeight="1">
      <c r="A105" s="129">
        <v>98</v>
      </c>
      <c r="B105" s="139" t="s">
        <v>352</v>
      </c>
      <c r="C105" s="134"/>
      <c r="D105" s="140" t="s">
        <v>234</v>
      </c>
      <c r="E105" s="136" t="s">
        <v>285</v>
      </c>
    </row>
    <row r="106" spans="1:5" ht="24" customHeight="1">
      <c r="A106" s="129">
        <v>99</v>
      </c>
      <c r="B106" s="139" t="s">
        <v>353</v>
      </c>
      <c r="C106" s="134"/>
      <c r="D106" s="140" t="s">
        <v>245</v>
      </c>
      <c r="E106" s="136" t="s">
        <v>234</v>
      </c>
    </row>
    <row r="107" spans="1:5" ht="24" customHeight="1">
      <c r="A107" s="129">
        <v>100</v>
      </c>
      <c r="B107" s="139" t="s">
        <v>354</v>
      </c>
      <c r="C107" s="134"/>
      <c r="D107" s="140" t="s">
        <v>278</v>
      </c>
      <c r="E107" s="136" t="s">
        <v>247</v>
      </c>
    </row>
    <row r="108" spans="1:5" ht="24" customHeight="1">
      <c r="A108" s="129">
        <v>101</v>
      </c>
      <c r="B108" s="133" t="s">
        <v>355</v>
      </c>
      <c r="C108" s="134" t="s">
        <v>236</v>
      </c>
      <c r="D108" s="136" t="s">
        <v>356</v>
      </c>
      <c r="E108" s="136"/>
    </row>
    <row r="109" spans="1:5" ht="24" customHeight="1">
      <c r="A109" s="129">
        <v>102</v>
      </c>
      <c r="B109" s="139" t="s">
        <v>357</v>
      </c>
      <c r="C109" s="135" t="s">
        <v>242</v>
      </c>
      <c r="D109" s="140" t="s">
        <v>263</v>
      </c>
      <c r="E109" s="136" t="s">
        <v>358</v>
      </c>
    </row>
    <row r="110" spans="1:5" ht="24" customHeight="1">
      <c r="A110" s="129">
        <v>103</v>
      </c>
      <c r="B110" s="139" t="s">
        <v>316</v>
      </c>
      <c r="C110" s="134"/>
      <c r="D110" s="140" t="s">
        <v>316</v>
      </c>
      <c r="E110" s="138"/>
    </row>
    <row r="111" spans="1:5" ht="24" customHeight="1">
      <c r="A111" s="129">
        <v>104</v>
      </c>
      <c r="B111" s="139" t="s">
        <v>287</v>
      </c>
      <c r="C111" s="135" t="s">
        <v>242</v>
      </c>
      <c r="D111" s="140" t="s">
        <v>287</v>
      </c>
      <c r="E111" s="138"/>
    </row>
    <row r="112" spans="1:5" ht="24" customHeight="1">
      <c r="A112" s="129">
        <v>105</v>
      </c>
      <c r="B112" s="139" t="s">
        <v>359</v>
      </c>
      <c r="C112" s="134"/>
      <c r="D112" s="140" t="s">
        <v>70</v>
      </c>
      <c r="E112" s="138" t="s">
        <v>238</v>
      </c>
    </row>
    <row r="113" spans="1:5" ht="24" customHeight="1">
      <c r="A113" s="129">
        <v>106</v>
      </c>
      <c r="B113" s="133" t="s">
        <v>360</v>
      </c>
      <c r="C113" s="134" t="s">
        <v>236</v>
      </c>
      <c r="D113" s="136" t="s">
        <v>360</v>
      </c>
      <c r="E113" s="138"/>
    </row>
    <row r="114" spans="1:5" ht="24" customHeight="1">
      <c r="A114" s="129">
        <v>107</v>
      </c>
      <c r="B114" s="139" t="s">
        <v>361</v>
      </c>
      <c r="C114" s="134"/>
      <c r="D114" s="140" t="s">
        <v>362</v>
      </c>
      <c r="E114" s="138" t="s">
        <v>294</v>
      </c>
    </row>
    <row r="115" spans="1:5" ht="24" customHeight="1">
      <c r="A115" s="129">
        <v>108</v>
      </c>
      <c r="B115" s="139" t="s">
        <v>363</v>
      </c>
      <c r="C115" s="134"/>
      <c r="D115" s="138" t="s">
        <v>346</v>
      </c>
      <c r="E115" s="138" t="s">
        <v>285</v>
      </c>
    </row>
    <row r="116" spans="1:5" ht="24" customHeight="1">
      <c r="A116" s="129">
        <v>109</v>
      </c>
      <c r="B116" s="139" t="s">
        <v>364</v>
      </c>
      <c r="C116" s="135" t="s">
        <v>242</v>
      </c>
      <c r="D116" s="140" t="s">
        <v>245</v>
      </c>
      <c r="E116" s="138" t="s">
        <v>307</v>
      </c>
    </row>
    <row r="117" spans="1:5" ht="24" customHeight="1">
      <c r="A117" s="129">
        <v>110</v>
      </c>
      <c r="B117" s="139" t="s">
        <v>365</v>
      </c>
      <c r="C117" s="135" t="s">
        <v>242</v>
      </c>
      <c r="D117" s="140" t="s">
        <v>247</v>
      </c>
      <c r="E117" s="130"/>
    </row>
    <row r="118" spans="1:5" ht="24" customHeight="1">
      <c r="A118" s="129">
        <v>111</v>
      </c>
      <c r="B118" s="139" t="s">
        <v>366</v>
      </c>
      <c r="C118" s="135" t="s">
        <v>242</v>
      </c>
      <c r="D118" s="140" t="s">
        <v>366</v>
      </c>
      <c r="E118" s="130"/>
    </row>
    <row r="119" spans="1:5" ht="24" customHeight="1">
      <c r="A119" s="129">
        <v>112</v>
      </c>
      <c r="B119" s="139" t="s">
        <v>367</v>
      </c>
      <c r="C119" s="135" t="s">
        <v>242</v>
      </c>
      <c r="D119" s="140" t="s">
        <v>245</v>
      </c>
      <c r="E119" s="138" t="s">
        <v>258</v>
      </c>
    </row>
    <row r="120" spans="1:5" ht="24" customHeight="1">
      <c r="A120" s="129">
        <v>113</v>
      </c>
      <c r="B120" s="139" t="s">
        <v>368</v>
      </c>
      <c r="C120" s="135" t="s">
        <v>242</v>
      </c>
      <c r="D120" s="140" t="s">
        <v>245</v>
      </c>
      <c r="E120" s="138" t="s">
        <v>285</v>
      </c>
    </row>
    <row r="121" spans="1:5" ht="24" customHeight="1">
      <c r="A121" s="129">
        <v>114</v>
      </c>
      <c r="B121" s="139" t="s">
        <v>369</v>
      </c>
      <c r="C121" s="135" t="s">
        <v>242</v>
      </c>
      <c r="D121" s="140" t="s">
        <v>278</v>
      </c>
      <c r="E121" s="138" t="s">
        <v>370</v>
      </c>
    </row>
    <row r="122" spans="1:5" ht="24" customHeight="1">
      <c r="A122" s="129">
        <v>115</v>
      </c>
      <c r="B122" s="139" t="s">
        <v>283</v>
      </c>
      <c r="C122" s="135" t="s">
        <v>242</v>
      </c>
      <c r="D122" s="140" t="s">
        <v>283</v>
      </c>
      <c r="E122" s="140" t="s">
        <v>234</v>
      </c>
    </row>
    <row r="123" spans="1:5" ht="24" customHeight="1">
      <c r="A123" s="129">
        <v>116</v>
      </c>
      <c r="B123" s="139" t="s">
        <v>371</v>
      </c>
      <c r="C123" s="134"/>
      <c r="D123" s="140" t="s">
        <v>238</v>
      </c>
      <c r="E123" s="130" t="s">
        <v>245</v>
      </c>
    </row>
    <row r="124" spans="1:5" ht="24" customHeight="1">
      <c r="A124" s="129">
        <v>117</v>
      </c>
      <c r="B124" s="139" t="s">
        <v>372</v>
      </c>
      <c r="C124" s="135" t="s">
        <v>242</v>
      </c>
      <c r="D124" s="140" t="s">
        <v>238</v>
      </c>
      <c r="E124" s="140" t="s">
        <v>245</v>
      </c>
    </row>
    <row r="125" spans="1:5" ht="24" customHeight="1">
      <c r="A125" s="129">
        <v>118</v>
      </c>
      <c r="B125" s="139" t="s">
        <v>373</v>
      </c>
      <c r="C125" s="135" t="s">
        <v>242</v>
      </c>
      <c r="D125" s="140" t="s">
        <v>341</v>
      </c>
      <c r="E125" s="140" t="s">
        <v>337</v>
      </c>
    </row>
    <row r="126" spans="1:5" ht="24" customHeight="1">
      <c r="A126" s="129">
        <v>119</v>
      </c>
      <c r="B126" s="139" t="s">
        <v>374</v>
      </c>
      <c r="C126" s="135" t="s">
        <v>242</v>
      </c>
      <c r="D126" s="138" t="s">
        <v>245</v>
      </c>
      <c r="E126" s="138" t="s">
        <v>294</v>
      </c>
    </row>
    <row r="127" spans="1:5" ht="24" customHeight="1">
      <c r="A127" s="129">
        <v>120</v>
      </c>
      <c r="B127" s="139" t="s">
        <v>375</v>
      </c>
      <c r="C127" s="135" t="s">
        <v>242</v>
      </c>
      <c r="D127" s="140" t="s">
        <v>264</v>
      </c>
      <c r="E127" s="140" t="s">
        <v>240</v>
      </c>
    </row>
    <row r="128" spans="1:5" ht="24" customHeight="1">
      <c r="A128" s="129">
        <v>121</v>
      </c>
      <c r="B128" s="139" t="s">
        <v>376</v>
      </c>
      <c r="C128" s="141"/>
      <c r="D128" s="140" t="s">
        <v>70</v>
      </c>
      <c r="E128" s="130" t="s">
        <v>283</v>
      </c>
    </row>
    <row r="129" spans="1:5" ht="24" customHeight="1">
      <c r="A129" s="129">
        <v>122</v>
      </c>
      <c r="B129" s="139" t="s">
        <v>377</v>
      </c>
      <c r="C129" s="141"/>
      <c r="D129" s="140" t="s">
        <v>377</v>
      </c>
      <c r="E129" s="130" t="s">
        <v>238</v>
      </c>
    </row>
    <row r="130" spans="1:5" ht="24" customHeight="1">
      <c r="A130" s="142"/>
      <c r="B130" s="143"/>
      <c r="C130" s="144"/>
      <c r="D130" s="145"/>
      <c r="E130" s="146"/>
    </row>
    <row r="131" spans="1:5" ht="24" customHeight="1">
      <c r="A131" s="142"/>
      <c r="B131" s="251" t="s">
        <v>378</v>
      </c>
      <c r="C131" s="251"/>
      <c r="D131" s="251"/>
      <c r="E131" s="251"/>
    </row>
    <row r="132" spans="1:5" ht="24" customHeight="1">
      <c r="A132" s="142"/>
      <c r="B132" s="251" t="s">
        <v>379</v>
      </c>
      <c r="C132" s="251"/>
      <c r="D132" s="251"/>
      <c r="E132" s="251"/>
    </row>
    <row r="133" spans="1:5" ht="24" customHeight="1">
      <c r="A133" s="142"/>
      <c r="B133" s="251" t="s">
        <v>380</v>
      </c>
      <c r="C133" s="251"/>
      <c r="D133" s="251"/>
      <c r="E133" s="251"/>
    </row>
    <row r="134" spans="1:5" ht="24" customHeight="1">
      <c r="A134" s="142"/>
      <c r="B134" s="251" t="s">
        <v>381</v>
      </c>
      <c r="C134" s="251"/>
      <c r="D134" s="251"/>
      <c r="E134" s="251"/>
    </row>
    <row r="135" spans="1:5" ht="24" customHeight="1">
      <c r="A135" s="142"/>
      <c r="B135" s="147"/>
      <c r="C135" s="147"/>
      <c r="D135" s="147"/>
      <c r="E135" s="147"/>
    </row>
    <row r="136" ht="12.75">
      <c r="B136" s="148"/>
    </row>
    <row r="137" ht="12.75">
      <c r="B137" s="148"/>
    </row>
    <row r="138" ht="12.75">
      <c r="B138" s="148"/>
    </row>
    <row r="139" ht="12.75">
      <c r="B139" s="148"/>
    </row>
    <row r="140" ht="12.75">
      <c r="B140" s="148"/>
    </row>
    <row r="141" ht="12.75">
      <c r="B141" s="148"/>
    </row>
    <row r="142" ht="12.75">
      <c r="B142" s="148"/>
    </row>
    <row r="143" ht="12.75">
      <c r="B143" s="148"/>
    </row>
    <row r="144" ht="12.75">
      <c r="B144" s="148"/>
    </row>
    <row r="145" ht="12.75">
      <c r="B145" s="148"/>
    </row>
    <row r="146" ht="12.75">
      <c r="B146" s="148"/>
    </row>
    <row r="147" ht="12.75">
      <c r="B147" s="148"/>
    </row>
    <row r="148" ht="12.75">
      <c r="B148" s="148"/>
    </row>
    <row r="149" ht="12.75">
      <c r="B149" s="148"/>
    </row>
    <row r="150" ht="12.75">
      <c r="B150" s="148"/>
    </row>
    <row r="151" ht="12.75">
      <c r="B151" s="148"/>
    </row>
    <row r="152" ht="12.75">
      <c r="B152" s="148"/>
    </row>
    <row r="153" ht="12.75">
      <c r="B153" s="148"/>
    </row>
    <row r="154" ht="12.75">
      <c r="B154" s="148"/>
    </row>
    <row r="155" ht="12.75">
      <c r="B155" s="148"/>
    </row>
    <row r="156" ht="12.75">
      <c r="B156" s="148"/>
    </row>
    <row r="157" ht="12.75">
      <c r="B157" s="148"/>
    </row>
    <row r="158" ht="12.75">
      <c r="B158" s="148"/>
    </row>
    <row r="159" ht="12.75">
      <c r="B159" s="148"/>
    </row>
    <row r="160" ht="12.75">
      <c r="B160" s="148"/>
    </row>
    <row r="161" ht="12.75">
      <c r="B161" s="148"/>
    </row>
    <row r="162" ht="12.75">
      <c r="B162" s="148"/>
    </row>
    <row r="163" ht="12.75">
      <c r="B163" s="148"/>
    </row>
    <row r="164" ht="12.75">
      <c r="B164" s="148"/>
    </row>
    <row r="165" ht="12.75">
      <c r="B165" s="148"/>
    </row>
    <row r="166" ht="12.75">
      <c r="B166" s="148"/>
    </row>
    <row r="167" ht="12.75">
      <c r="B167" s="148"/>
    </row>
    <row r="168" ht="12.75">
      <c r="B168" s="148"/>
    </row>
    <row r="169" ht="12.75">
      <c r="B169" s="148"/>
    </row>
    <row r="170" ht="12.75">
      <c r="B170" s="148"/>
    </row>
    <row r="171" ht="12.75">
      <c r="B171" s="148"/>
    </row>
    <row r="172" ht="12.75">
      <c r="B172" s="148"/>
    </row>
    <row r="173" ht="12.75">
      <c r="B173" s="148"/>
    </row>
    <row r="174" ht="12.75">
      <c r="B174" s="148"/>
    </row>
    <row r="175" ht="12.75">
      <c r="B175" s="148"/>
    </row>
    <row r="176" ht="12.75">
      <c r="B176" s="148"/>
    </row>
    <row r="177" ht="12.75">
      <c r="B177" s="148"/>
    </row>
    <row r="178" ht="12.75">
      <c r="B178" s="148"/>
    </row>
    <row r="179" ht="12.75">
      <c r="B179" s="148"/>
    </row>
    <row r="180" ht="12.75">
      <c r="B180" s="148"/>
    </row>
    <row r="181" ht="12.75">
      <c r="B181" s="148"/>
    </row>
    <row r="182" ht="12.75">
      <c r="B182" s="148"/>
    </row>
    <row r="183" ht="12.75">
      <c r="B183" s="148"/>
    </row>
    <row r="184" ht="12.75">
      <c r="B184" s="148"/>
    </row>
    <row r="185" ht="12.75">
      <c r="B185" s="148"/>
    </row>
    <row r="186" ht="12.75">
      <c r="B186" s="148"/>
    </row>
    <row r="187" ht="12.75">
      <c r="B187" s="148"/>
    </row>
    <row r="188" ht="12.75">
      <c r="B188" s="148"/>
    </row>
    <row r="189" ht="12.75">
      <c r="B189" s="148"/>
    </row>
    <row r="190" ht="12.75">
      <c r="B190" s="148"/>
    </row>
    <row r="191" ht="12.75">
      <c r="B191" s="148"/>
    </row>
  </sheetData>
  <sheetProtection/>
  <mergeCells count="12">
    <mergeCell ref="A1:E1"/>
    <mergeCell ref="A3:E3"/>
    <mergeCell ref="A5:A7"/>
    <mergeCell ref="B5:B7"/>
    <mergeCell ref="C5:C7"/>
    <mergeCell ref="D5:E5"/>
    <mergeCell ref="D6:D7"/>
    <mergeCell ref="E6:E7"/>
    <mergeCell ref="B131:E131"/>
    <mergeCell ref="B132:E132"/>
    <mergeCell ref="B133:E133"/>
    <mergeCell ref="B134:E134"/>
  </mergeCells>
  <hyperlinks>
    <hyperlink ref="A142" r:id="rId1" display="www.plastics.com.ua"/>
    <hyperlink ref="F5" location="Главная!A1" display="на главную"/>
    <hyperlink ref="B131:E131" r:id="rId2" display="Информация о Corian®"/>
    <hyperlink ref="B132:E132" r:id="rId3" display="Выбирете нужный декор Corian® воспользовавшивсь фильтром"/>
    <hyperlink ref="B133:E133" r:id="rId4" display="Инструкция по обработке Corian®"/>
    <hyperlink ref="B134:E134" r:id="rId5" display="Выберите мойку Corian®"/>
  </hyperlinks>
  <printOptions/>
  <pageMargins left="0.17" right="0.16" top="0.17" bottom="0.25" header="0.17" footer="0.17"/>
  <pageSetup fitToHeight="2" fitToWidth="1" horizontalDpi="600" verticalDpi="600" orientation="portrait" paperSize="9" scale="52" r:id="rId7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1">
      <selection activeCell="L18" sqref="L18"/>
    </sheetView>
  </sheetViews>
  <sheetFormatPr defaultColWidth="9.125" defaultRowHeight="12.75"/>
  <cols>
    <col min="1" max="1" width="4.625" style="151" customWidth="1"/>
    <col min="2" max="2" width="12.75390625" style="151" customWidth="1"/>
    <col min="3" max="3" width="7.75390625" style="151" customWidth="1"/>
    <col min="4" max="4" width="32.00390625" style="152" customWidth="1"/>
    <col min="5" max="5" width="17.75390625" style="151" customWidth="1"/>
    <col min="6" max="6" width="21.125" style="151" customWidth="1"/>
    <col min="7" max="16384" width="9.125" style="128" customWidth="1"/>
  </cols>
  <sheetData>
    <row r="1" spans="1:6" ht="64.5" customHeight="1">
      <c r="A1" s="149"/>
      <c r="B1" s="149"/>
      <c r="C1" s="149"/>
      <c r="D1" s="150"/>
      <c r="E1" s="149"/>
      <c r="F1" s="149"/>
    </row>
    <row r="2" spans="1:6" ht="15.75">
      <c r="A2" s="257" t="s">
        <v>382</v>
      </c>
      <c r="B2" s="257"/>
      <c r="C2" s="257"/>
      <c r="D2" s="257"/>
      <c r="E2" s="257"/>
      <c r="F2" s="257"/>
    </row>
    <row r="3" ht="8.25" customHeight="1"/>
    <row r="4" spans="1:7" ht="15">
      <c r="A4" s="258" t="s">
        <v>227</v>
      </c>
      <c r="B4" s="259" t="s">
        <v>383</v>
      </c>
      <c r="C4" s="261" t="s">
        <v>384</v>
      </c>
      <c r="D4" s="262" t="s">
        <v>385</v>
      </c>
      <c r="E4" s="261" t="s">
        <v>386</v>
      </c>
      <c r="F4" s="261"/>
      <c r="G4" s="154" t="s">
        <v>5</v>
      </c>
    </row>
    <row r="5" spans="1:6" ht="21.75" customHeight="1">
      <c r="A5" s="258"/>
      <c r="B5" s="260"/>
      <c r="C5" s="261"/>
      <c r="D5" s="262"/>
      <c r="E5" s="153" t="s">
        <v>231</v>
      </c>
      <c r="F5" s="153" t="s">
        <v>387</v>
      </c>
    </row>
    <row r="6" spans="1:6" s="157" customFormat="1" ht="13.5" customHeight="1">
      <c r="A6" s="155">
        <v>1</v>
      </c>
      <c r="B6" s="155"/>
      <c r="C6" s="155">
        <v>571</v>
      </c>
      <c r="D6" s="156" t="s">
        <v>388</v>
      </c>
      <c r="E6" s="155" t="s">
        <v>339</v>
      </c>
      <c r="F6" s="155"/>
    </row>
    <row r="7" spans="1:6" s="157" customFormat="1" ht="13.5" customHeight="1">
      <c r="A7" s="155">
        <v>2</v>
      </c>
      <c r="B7" s="155" t="s">
        <v>389</v>
      </c>
      <c r="C7" s="155">
        <v>701</v>
      </c>
      <c r="D7" s="156"/>
      <c r="E7" s="155" t="s">
        <v>70</v>
      </c>
      <c r="F7" s="155"/>
    </row>
    <row r="8" spans="1:6" s="157" customFormat="1" ht="13.5" customHeight="1">
      <c r="A8" s="155">
        <v>3</v>
      </c>
      <c r="B8" s="155"/>
      <c r="C8" s="155">
        <v>702</v>
      </c>
      <c r="D8" s="156" t="s">
        <v>388</v>
      </c>
      <c r="E8" s="155" t="s">
        <v>238</v>
      </c>
      <c r="F8" s="155" t="s">
        <v>390</v>
      </c>
    </row>
    <row r="9" spans="1:6" s="157" customFormat="1" ht="13.5" customHeight="1">
      <c r="A9" s="155">
        <v>4</v>
      </c>
      <c r="B9" s="155"/>
      <c r="C9" s="155">
        <v>741</v>
      </c>
      <c r="D9" s="156" t="s">
        <v>388</v>
      </c>
      <c r="E9" s="155" t="s">
        <v>234</v>
      </c>
      <c r="F9" s="155" t="s">
        <v>283</v>
      </c>
    </row>
    <row r="10" spans="1:6" s="157" customFormat="1" ht="13.5" customHeight="1">
      <c r="A10" s="155">
        <v>5</v>
      </c>
      <c r="B10" s="155"/>
      <c r="C10" s="155">
        <v>742</v>
      </c>
      <c r="D10" s="156" t="s">
        <v>388</v>
      </c>
      <c r="E10" s="155" t="s">
        <v>70</v>
      </c>
      <c r="F10" s="155" t="s">
        <v>238</v>
      </c>
    </row>
    <row r="11" spans="1:6" s="157" customFormat="1" ht="13.5" customHeight="1">
      <c r="A11" s="155">
        <v>6</v>
      </c>
      <c r="B11" s="155"/>
      <c r="C11" s="155">
        <v>744</v>
      </c>
      <c r="D11" s="156" t="s">
        <v>388</v>
      </c>
      <c r="E11" s="155" t="s">
        <v>391</v>
      </c>
      <c r="F11" s="155" t="s">
        <v>294</v>
      </c>
    </row>
    <row r="12" spans="1:6" s="157" customFormat="1" ht="13.5" customHeight="1">
      <c r="A12" s="155">
        <v>7</v>
      </c>
      <c r="B12" s="155"/>
      <c r="C12" s="155">
        <v>746</v>
      </c>
      <c r="D12" s="156" t="s">
        <v>392</v>
      </c>
      <c r="E12" s="155" t="s">
        <v>263</v>
      </c>
      <c r="F12" s="155"/>
    </row>
    <row r="13" spans="1:6" s="157" customFormat="1" ht="13.5" customHeight="1">
      <c r="A13" s="155">
        <v>8</v>
      </c>
      <c r="B13" s="155"/>
      <c r="C13" s="155">
        <v>747</v>
      </c>
      <c r="D13" s="156" t="s">
        <v>392</v>
      </c>
      <c r="E13" s="155" t="s">
        <v>393</v>
      </c>
      <c r="F13" s="155" t="s">
        <v>294</v>
      </c>
    </row>
    <row r="14" spans="1:6" s="157" customFormat="1" ht="13.5" customHeight="1">
      <c r="A14" s="155">
        <v>9</v>
      </c>
      <c r="B14" s="155" t="s">
        <v>394</v>
      </c>
      <c r="C14" s="155">
        <v>748</v>
      </c>
      <c r="D14" s="156"/>
      <c r="E14" s="155" t="s">
        <v>395</v>
      </c>
      <c r="F14" s="155" t="s">
        <v>343</v>
      </c>
    </row>
    <row r="15" spans="1:6" s="157" customFormat="1" ht="13.5" customHeight="1">
      <c r="A15" s="155">
        <v>10</v>
      </c>
      <c r="B15" s="155" t="s">
        <v>396</v>
      </c>
      <c r="C15" s="155">
        <v>749</v>
      </c>
      <c r="D15" s="156"/>
      <c r="E15" s="155" t="s">
        <v>273</v>
      </c>
      <c r="F15" s="155" t="s">
        <v>397</v>
      </c>
    </row>
    <row r="16" spans="1:6" s="157" customFormat="1" ht="13.5" customHeight="1">
      <c r="A16" s="155">
        <v>11</v>
      </c>
      <c r="B16" s="155"/>
      <c r="C16" s="155">
        <v>765</v>
      </c>
      <c r="D16" s="156" t="s">
        <v>392</v>
      </c>
      <c r="E16" s="155" t="s">
        <v>398</v>
      </c>
      <c r="F16" s="155" t="s">
        <v>294</v>
      </c>
    </row>
    <row r="17" spans="1:6" s="157" customFormat="1" ht="13.5" customHeight="1">
      <c r="A17" s="155">
        <v>12</v>
      </c>
      <c r="B17" s="155"/>
      <c r="C17" s="155">
        <v>769</v>
      </c>
      <c r="D17" s="156" t="s">
        <v>392</v>
      </c>
      <c r="E17" s="155" t="s">
        <v>263</v>
      </c>
      <c r="F17" s="155"/>
    </row>
    <row r="18" spans="1:6" s="157" customFormat="1" ht="13.5" customHeight="1">
      <c r="A18" s="155">
        <v>13</v>
      </c>
      <c r="B18" s="155"/>
      <c r="C18" s="155">
        <v>771</v>
      </c>
      <c r="D18" s="156" t="s">
        <v>392</v>
      </c>
      <c r="E18" s="155" t="s">
        <v>263</v>
      </c>
      <c r="F18" s="155" t="s">
        <v>346</v>
      </c>
    </row>
    <row r="19" spans="1:6" s="157" customFormat="1" ht="13.5" customHeight="1">
      <c r="A19" s="155">
        <v>14</v>
      </c>
      <c r="B19" s="155" t="s">
        <v>399</v>
      </c>
      <c r="C19" s="155">
        <v>772</v>
      </c>
      <c r="D19" s="156"/>
      <c r="E19" s="155" t="s">
        <v>316</v>
      </c>
      <c r="F19" s="155" t="s">
        <v>287</v>
      </c>
    </row>
    <row r="20" spans="1:6" s="157" customFormat="1" ht="13.5" customHeight="1">
      <c r="A20" s="155">
        <v>15</v>
      </c>
      <c r="B20" s="155" t="s">
        <v>400</v>
      </c>
      <c r="C20" s="155">
        <v>773</v>
      </c>
      <c r="D20" s="156"/>
      <c r="E20" s="155" t="s">
        <v>238</v>
      </c>
      <c r="F20" s="155" t="s">
        <v>234</v>
      </c>
    </row>
    <row r="21" spans="1:6" s="157" customFormat="1" ht="13.5" customHeight="1">
      <c r="A21" s="155">
        <v>16</v>
      </c>
      <c r="B21" s="155" t="s">
        <v>401</v>
      </c>
      <c r="C21" s="155">
        <v>935</v>
      </c>
      <c r="D21" s="156"/>
      <c r="E21" s="155" t="s">
        <v>234</v>
      </c>
      <c r="F21" s="155" t="s">
        <v>283</v>
      </c>
    </row>
    <row r="22" spans="1:6" s="157" customFormat="1" ht="13.5" customHeight="1">
      <c r="A22" s="155">
        <v>17</v>
      </c>
      <c r="B22" s="155"/>
      <c r="C22" s="155">
        <v>936</v>
      </c>
      <c r="D22" s="158" t="s">
        <v>388</v>
      </c>
      <c r="E22" s="155" t="s">
        <v>234</v>
      </c>
      <c r="F22" s="155" t="s">
        <v>283</v>
      </c>
    </row>
    <row r="23" spans="1:6" s="157" customFormat="1" ht="13.5" customHeight="1">
      <c r="A23" s="155">
        <v>18</v>
      </c>
      <c r="B23" s="155" t="s">
        <v>402</v>
      </c>
      <c r="C23" s="155">
        <v>937</v>
      </c>
      <c r="D23" s="156"/>
      <c r="E23" s="155" t="s">
        <v>70</v>
      </c>
      <c r="F23" s="155" t="s">
        <v>403</v>
      </c>
    </row>
    <row r="24" spans="1:6" s="157" customFormat="1" ht="13.5" customHeight="1">
      <c r="A24" s="155">
        <v>19</v>
      </c>
      <c r="B24" s="159"/>
      <c r="C24" s="159">
        <v>939</v>
      </c>
      <c r="D24" s="158" t="s">
        <v>388</v>
      </c>
      <c r="E24" s="159" t="s">
        <v>404</v>
      </c>
      <c r="F24" s="159" t="s">
        <v>272</v>
      </c>
    </row>
    <row r="25" spans="1:6" s="157" customFormat="1" ht="13.5" customHeight="1">
      <c r="A25" s="155">
        <v>20</v>
      </c>
      <c r="B25" s="155"/>
      <c r="C25" s="155">
        <v>941</v>
      </c>
      <c r="D25" s="156" t="s">
        <v>388</v>
      </c>
      <c r="E25" s="155" t="s">
        <v>405</v>
      </c>
      <c r="F25" s="155" t="s">
        <v>391</v>
      </c>
    </row>
    <row r="26" spans="1:6" s="157" customFormat="1" ht="13.5" customHeight="1">
      <c r="A26" s="155">
        <v>21</v>
      </c>
      <c r="B26" s="155"/>
      <c r="C26" s="155">
        <v>942</v>
      </c>
      <c r="D26" s="156" t="s">
        <v>388</v>
      </c>
      <c r="E26" s="155" t="s">
        <v>391</v>
      </c>
      <c r="F26" s="155" t="s">
        <v>406</v>
      </c>
    </row>
    <row r="27" spans="1:6" s="157" customFormat="1" ht="13.5" customHeight="1">
      <c r="A27" s="155">
        <v>22</v>
      </c>
      <c r="B27" s="155"/>
      <c r="C27" s="155">
        <v>943</v>
      </c>
      <c r="D27" s="156" t="s">
        <v>388</v>
      </c>
      <c r="E27" s="155" t="s">
        <v>341</v>
      </c>
      <c r="F27" s="155" t="s">
        <v>407</v>
      </c>
    </row>
    <row r="28" spans="1:6" s="157" customFormat="1" ht="13.5" customHeight="1">
      <c r="A28" s="155">
        <v>23</v>
      </c>
      <c r="B28" s="155" t="s">
        <v>408</v>
      </c>
      <c r="C28" s="155">
        <v>944</v>
      </c>
      <c r="D28" s="156"/>
      <c r="E28" s="155" t="s">
        <v>409</v>
      </c>
      <c r="F28" s="155" t="s">
        <v>239</v>
      </c>
    </row>
    <row r="29" spans="1:6" s="157" customFormat="1" ht="13.5" customHeight="1">
      <c r="A29" s="155">
        <v>24</v>
      </c>
      <c r="B29" s="155" t="s">
        <v>410</v>
      </c>
      <c r="C29" s="155">
        <v>960</v>
      </c>
      <c r="D29" s="156"/>
      <c r="E29" s="155" t="s">
        <v>411</v>
      </c>
      <c r="F29" s="155" t="s">
        <v>412</v>
      </c>
    </row>
    <row r="30" spans="1:6" s="157" customFormat="1" ht="13.5" customHeight="1">
      <c r="A30" s="155">
        <v>25</v>
      </c>
      <c r="B30" s="159" t="s">
        <v>413</v>
      </c>
      <c r="C30" s="159">
        <v>961</v>
      </c>
      <c r="D30" s="158"/>
      <c r="E30" s="159" t="s">
        <v>344</v>
      </c>
      <c r="F30" s="159" t="s">
        <v>414</v>
      </c>
    </row>
    <row r="31" spans="1:6" s="157" customFormat="1" ht="13.5" customHeight="1">
      <c r="A31" s="155">
        <v>26</v>
      </c>
      <c r="B31" s="155"/>
      <c r="C31" s="155">
        <v>962</v>
      </c>
      <c r="D31" s="156" t="s">
        <v>388</v>
      </c>
      <c r="E31" s="155" t="s">
        <v>415</v>
      </c>
      <c r="F31" s="155" t="s">
        <v>416</v>
      </c>
    </row>
    <row r="32" spans="1:6" s="157" customFormat="1" ht="13.5" customHeight="1">
      <c r="A32" s="155">
        <v>27</v>
      </c>
      <c r="B32" s="159" t="s">
        <v>417</v>
      </c>
      <c r="C32" s="159">
        <v>963</v>
      </c>
      <c r="D32" s="158"/>
      <c r="E32" s="159" t="s">
        <v>343</v>
      </c>
      <c r="F32" s="159" t="s">
        <v>418</v>
      </c>
    </row>
    <row r="33" spans="1:6" s="157" customFormat="1" ht="13.5" customHeight="1">
      <c r="A33" s="155">
        <v>28</v>
      </c>
      <c r="B33" s="155" t="s">
        <v>419</v>
      </c>
      <c r="C33" s="155">
        <v>964</v>
      </c>
      <c r="D33" s="156"/>
      <c r="E33" s="155" t="s">
        <v>377</v>
      </c>
      <c r="F33" s="155" t="s">
        <v>420</v>
      </c>
    </row>
    <row r="34" spans="1:6" s="157" customFormat="1" ht="13.5" customHeight="1">
      <c r="A34" s="155">
        <v>29</v>
      </c>
      <c r="B34" s="159"/>
      <c r="C34" s="159">
        <v>965</v>
      </c>
      <c r="D34" s="156" t="s">
        <v>388</v>
      </c>
      <c r="E34" s="159" t="s">
        <v>421</v>
      </c>
      <c r="F34" s="159" t="s">
        <v>234</v>
      </c>
    </row>
    <row r="35" spans="1:6" s="157" customFormat="1" ht="13.5" customHeight="1">
      <c r="A35" s="155">
        <v>30</v>
      </c>
      <c r="B35" s="155"/>
      <c r="C35" s="155">
        <v>4211</v>
      </c>
      <c r="D35" s="156" t="s">
        <v>388</v>
      </c>
      <c r="E35" s="155" t="s">
        <v>272</v>
      </c>
      <c r="F35" s="155" t="s">
        <v>390</v>
      </c>
    </row>
    <row r="36" spans="1:6" s="157" customFormat="1" ht="13.5" customHeight="1">
      <c r="A36" s="155">
        <v>31</v>
      </c>
      <c r="B36" s="155" t="s">
        <v>422</v>
      </c>
      <c r="C36" s="155">
        <v>4212</v>
      </c>
      <c r="D36" s="156"/>
      <c r="E36" s="155" t="s">
        <v>337</v>
      </c>
      <c r="F36" s="155" t="s">
        <v>390</v>
      </c>
    </row>
    <row r="37" spans="1:6" s="157" customFormat="1" ht="13.5" customHeight="1">
      <c r="A37" s="155">
        <v>32</v>
      </c>
      <c r="B37" s="155"/>
      <c r="C37" s="155">
        <v>4213</v>
      </c>
      <c r="D37" s="156" t="s">
        <v>388</v>
      </c>
      <c r="E37" s="155" t="s">
        <v>421</v>
      </c>
      <c r="F37" s="155" t="s">
        <v>423</v>
      </c>
    </row>
    <row r="38" spans="1:6" s="157" customFormat="1" ht="13.5" customHeight="1">
      <c r="A38" s="155">
        <v>33</v>
      </c>
      <c r="B38" s="155"/>
      <c r="C38" s="155">
        <v>4214</v>
      </c>
      <c r="D38" s="156" t="s">
        <v>388</v>
      </c>
      <c r="E38" s="155" t="s">
        <v>245</v>
      </c>
      <c r="F38" s="155" t="s">
        <v>397</v>
      </c>
    </row>
    <row r="39" spans="1:6" s="157" customFormat="1" ht="13.5" customHeight="1">
      <c r="A39" s="155">
        <v>34</v>
      </c>
      <c r="B39" s="155"/>
      <c r="C39" s="155">
        <v>4215</v>
      </c>
      <c r="D39" s="156" t="s">
        <v>388</v>
      </c>
      <c r="E39" s="155" t="s">
        <v>424</v>
      </c>
      <c r="F39" s="155" t="s">
        <v>316</v>
      </c>
    </row>
    <row r="40" spans="1:6" s="157" customFormat="1" ht="13.5" customHeight="1">
      <c r="A40" s="155">
        <v>35</v>
      </c>
      <c r="B40" s="155"/>
      <c r="C40" s="155">
        <v>4721</v>
      </c>
      <c r="D40" s="156" t="s">
        <v>388</v>
      </c>
      <c r="E40" s="155" t="s">
        <v>285</v>
      </c>
      <c r="F40" s="155" t="s">
        <v>425</v>
      </c>
    </row>
    <row r="41" spans="1:6" s="157" customFormat="1" ht="13.5" customHeight="1">
      <c r="A41" s="155">
        <v>36</v>
      </c>
      <c r="B41" s="155"/>
      <c r="C41" s="155">
        <v>4722</v>
      </c>
      <c r="D41" s="156" t="s">
        <v>388</v>
      </c>
      <c r="E41" s="155" t="s">
        <v>272</v>
      </c>
      <c r="F41" s="155" t="s">
        <v>390</v>
      </c>
    </row>
    <row r="42" spans="1:6" s="157" customFormat="1" ht="13.5" customHeight="1">
      <c r="A42" s="155">
        <v>37</v>
      </c>
      <c r="B42" s="155"/>
      <c r="C42" s="155">
        <v>4723</v>
      </c>
      <c r="D42" s="156" t="s">
        <v>388</v>
      </c>
      <c r="E42" s="155" t="s">
        <v>258</v>
      </c>
      <c r="F42" s="155" t="s">
        <v>423</v>
      </c>
    </row>
    <row r="43" spans="1:6" s="157" customFormat="1" ht="13.5" customHeight="1">
      <c r="A43" s="155">
        <v>38</v>
      </c>
      <c r="B43" s="155"/>
      <c r="C43" s="155">
        <v>4726</v>
      </c>
      <c r="D43" s="156" t="s">
        <v>388</v>
      </c>
      <c r="E43" s="155" t="s">
        <v>426</v>
      </c>
      <c r="F43" s="155" t="s">
        <v>427</v>
      </c>
    </row>
    <row r="44" spans="1:6" s="157" customFormat="1" ht="13.5" customHeight="1">
      <c r="A44" s="155">
        <v>39</v>
      </c>
      <c r="B44" s="155"/>
      <c r="C44" s="155">
        <v>4727</v>
      </c>
      <c r="D44" s="156" t="s">
        <v>388</v>
      </c>
      <c r="E44" s="155" t="s">
        <v>252</v>
      </c>
      <c r="F44" s="155" t="s">
        <v>428</v>
      </c>
    </row>
    <row r="45" spans="1:6" s="157" customFormat="1" ht="13.5" customHeight="1">
      <c r="A45" s="155">
        <v>40</v>
      </c>
      <c r="B45" s="155"/>
      <c r="C45" s="155">
        <v>4232</v>
      </c>
      <c r="D45" s="156" t="s">
        <v>388</v>
      </c>
      <c r="E45" s="155" t="s">
        <v>238</v>
      </c>
      <c r="F45" s="155" t="s">
        <v>429</v>
      </c>
    </row>
    <row r="46" spans="1:6" s="157" customFormat="1" ht="13.5" customHeight="1">
      <c r="A46" s="155">
        <v>41</v>
      </c>
      <c r="B46" s="155" t="s">
        <v>430</v>
      </c>
      <c r="C46" s="155">
        <v>4816</v>
      </c>
      <c r="D46" s="156" t="s">
        <v>431</v>
      </c>
      <c r="E46" s="155" t="s">
        <v>288</v>
      </c>
      <c r="F46" s="155" t="s">
        <v>263</v>
      </c>
    </row>
    <row r="47" spans="1:6" s="157" customFormat="1" ht="13.5" customHeight="1">
      <c r="A47" s="155">
        <v>42</v>
      </c>
      <c r="B47" s="155" t="s">
        <v>432</v>
      </c>
      <c r="C47" s="155">
        <v>4807</v>
      </c>
      <c r="D47" s="156" t="s">
        <v>431</v>
      </c>
      <c r="E47" s="155" t="s">
        <v>433</v>
      </c>
      <c r="F47" s="155"/>
    </row>
    <row r="48" spans="1:6" s="157" customFormat="1" ht="13.5" customHeight="1">
      <c r="A48" s="155">
        <v>43</v>
      </c>
      <c r="B48" s="155" t="s">
        <v>434</v>
      </c>
      <c r="C48" s="155">
        <v>4800</v>
      </c>
      <c r="D48" s="156" t="s">
        <v>431</v>
      </c>
      <c r="E48" s="155" t="s">
        <v>289</v>
      </c>
      <c r="F48" s="155"/>
    </row>
    <row r="49" spans="1:6" s="157" customFormat="1" ht="13.5" customHeight="1">
      <c r="A49" s="155">
        <v>44</v>
      </c>
      <c r="B49" s="155" t="s">
        <v>435</v>
      </c>
      <c r="C49" s="155">
        <v>4805</v>
      </c>
      <c r="D49" s="156" t="s">
        <v>431</v>
      </c>
      <c r="E49" s="155" t="s">
        <v>234</v>
      </c>
      <c r="F49" s="155"/>
    </row>
    <row r="50" spans="1:6" s="157" customFormat="1" ht="13.5" customHeight="1">
      <c r="A50" s="155">
        <v>45</v>
      </c>
      <c r="B50" s="155" t="s">
        <v>436</v>
      </c>
      <c r="C50" s="155">
        <v>4810</v>
      </c>
      <c r="D50" s="156" t="s">
        <v>431</v>
      </c>
      <c r="E50" s="155" t="s">
        <v>337</v>
      </c>
      <c r="F50" s="155" t="s">
        <v>391</v>
      </c>
    </row>
    <row r="51" spans="1:6" s="157" customFormat="1" ht="13.5" customHeight="1">
      <c r="A51" s="155">
        <v>46</v>
      </c>
      <c r="B51" s="155" t="s">
        <v>437</v>
      </c>
      <c r="C51" s="155">
        <v>4301</v>
      </c>
      <c r="D51" s="156" t="s">
        <v>431</v>
      </c>
      <c r="E51" s="155" t="s">
        <v>245</v>
      </c>
      <c r="F51" s="155"/>
    </row>
    <row r="52" spans="1:6" s="157" customFormat="1" ht="13.5" customHeight="1">
      <c r="A52" s="155">
        <v>47</v>
      </c>
      <c r="B52" s="155" t="s">
        <v>438</v>
      </c>
      <c r="C52" s="155">
        <v>4812</v>
      </c>
      <c r="D52" s="156" t="s">
        <v>431</v>
      </c>
      <c r="E52" s="155" t="s">
        <v>288</v>
      </c>
      <c r="F52" s="155"/>
    </row>
    <row r="53" spans="1:6" s="157" customFormat="1" ht="13.5" customHeight="1">
      <c r="A53" s="155">
        <v>48</v>
      </c>
      <c r="B53" s="155" t="s">
        <v>439</v>
      </c>
      <c r="C53" s="155">
        <v>4806</v>
      </c>
      <c r="D53" s="156" t="s">
        <v>431</v>
      </c>
      <c r="E53" s="155" t="s">
        <v>288</v>
      </c>
      <c r="F53" s="155"/>
    </row>
    <row r="54" spans="1:6" s="157" customFormat="1" ht="13.5" customHeight="1">
      <c r="A54" s="155">
        <v>49</v>
      </c>
      <c r="B54" s="155" t="s">
        <v>440</v>
      </c>
      <c r="C54" s="155">
        <v>4809</v>
      </c>
      <c r="D54" s="156" t="s">
        <v>431</v>
      </c>
      <c r="E54" s="155" t="s">
        <v>238</v>
      </c>
      <c r="F54" s="155" t="s">
        <v>391</v>
      </c>
    </row>
    <row r="55" spans="1:6" s="157" customFormat="1" ht="13.5" customHeight="1">
      <c r="A55" s="155">
        <v>50</v>
      </c>
      <c r="B55" s="155" t="s">
        <v>441</v>
      </c>
      <c r="C55" s="155">
        <v>4808</v>
      </c>
      <c r="D55" s="156" t="s">
        <v>431</v>
      </c>
      <c r="E55" s="155" t="s">
        <v>337</v>
      </c>
      <c r="F55" s="155" t="s">
        <v>285</v>
      </c>
    </row>
    <row r="56" spans="1:6" s="157" customFormat="1" ht="13.5" customHeight="1">
      <c r="A56" s="155">
        <v>51</v>
      </c>
      <c r="B56" s="155" t="s">
        <v>442</v>
      </c>
      <c r="C56" s="155">
        <v>4804</v>
      </c>
      <c r="D56" s="156" t="s">
        <v>431</v>
      </c>
      <c r="E56" s="155" t="s">
        <v>234</v>
      </c>
      <c r="F56" s="155"/>
    </row>
    <row r="57" spans="1:6" s="157" customFormat="1" ht="13.5" customHeight="1">
      <c r="A57" s="155">
        <v>52</v>
      </c>
      <c r="B57" s="155" t="s">
        <v>443</v>
      </c>
      <c r="C57" s="155">
        <v>4801</v>
      </c>
      <c r="D57" s="156" t="s">
        <v>431</v>
      </c>
      <c r="E57" s="155" t="s">
        <v>404</v>
      </c>
      <c r="F57" s="155"/>
    </row>
    <row r="58" spans="1:6" s="157" customFormat="1" ht="13.5" customHeight="1">
      <c r="A58" s="155">
        <v>53</v>
      </c>
      <c r="B58" s="155" t="s">
        <v>444</v>
      </c>
      <c r="C58" s="155">
        <v>4803</v>
      </c>
      <c r="D58" s="156" t="s">
        <v>431</v>
      </c>
      <c r="E58" s="155" t="s">
        <v>344</v>
      </c>
      <c r="F58" s="155"/>
    </row>
    <row r="59" spans="1:6" s="157" customFormat="1" ht="13.5" customHeight="1">
      <c r="A59" s="155">
        <v>54</v>
      </c>
      <c r="B59" s="155" t="s">
        <v>445</v>
      </c>
      <c r="C59" s="155">
        <v>4300</v>
      </c>
      <c r="D59" s="156" t="s">
        <v>431</v>
      </c>
      <c r="E59" s="155" t="s">
        <v>234</v>
      </c>
      <c r="F59" s="155"/>
    </row>
    <row r="60" spans="1:6" s="157" customFormat="1" ht="13.5" customHeight="1">
      <c r="A60" s="155">
        <v>55</v>
      </c>
      <c r="B60" s="155" t="s">
        <v>446</v>
      </c>
      <c r="C60" s="155">
        <v>4811</v>
      </c>
      <c r="D60" s="156" t="s">
        <v>431</v>
      </c>
      <c r="E60" s="155" t="s">
        <v>247</v>
      </c>
      <c r="F60" s="155" t="s">
        <v>254</v>
      </c>
    </row>
    <row r="61" spans="1:6" s="157" customFormat="1" ht="13.5" customHeight="1">
      <c r="A61" s="155">
        <v>56</v>
      </c>
      <c r="B61" s="155" t="s">
        <v>447</v>
      </c>
      <c r="C61" s="155">
        <v>4813</v>
      </c>
      <c r="D61" s="156" t="s">
        <v>431</v>
      </c>
      <c r="E61" s="155" t="s">
        <v>288</v>
      </c>
      <c r="F61" s="155"/>
    </row>
    <row r="62" spans="1:6" s="157" customFormat="1" ht="13.5" customHeight="1">
      <c r="A62" s="155">
        <v>57</v>
      </c>
      <c r="B62" s="155" t="s">
        <v>448</v>
      </c>
      <c r="C62" s="155">
        <v>4815</v>
      </c>
      <c r="D62" s="156" t="s">
        <v>431</v>
      </c>
      <c r="E62" s="155" t="s">
        <v>240</v>
      </c>
      <c r="F62" s="155"/>
    </row>
    <row r="63" spans="1:6" s="157" customFormat="1" ht="13.5" customHeight="1">
      <c r="A63" s="155">
        <v>58</v>
      </c>
      <c r="B63" s="155" t="s">
        <v>449</v>
      </c>
      <c r="C63" s="155">
        <v>4802</v>
      </c>
      <c r="D63" s="156" t="s">
        <v>431</v>
      </c>
      <c r="E63" s="155" t="s">
        <v>409</v>
      </c>
      <c r="F63" s="155"/>
    </row>
    <row r="64" spans="1:6" s="157" customFormat="1" ht="13.5" customHeight="1">
      <c r="A64" s="155">
        <v>59</v>
      </c>
      <c r="B64" s="155" t="s">
        <v>450</v>
      </c>
      <c r="C64" s="155">
        <v>4814</v>
      </c>
      <c r="D64" s="156" t="s">
        <v>431</v>
      </c>
      <c r="E64" s="155" t="s">
        <v>409</v>
      </c>
      <c r="F64" s="155"/>
    </row>
    <row r="65" ht="10.5" customHeight="1"/>
    <row r="66" spans="3:6" s="160" customFormat="1" ht="15" customHeight="1">
      <c r="C66" s="256" t="s">
        <v>451</v>
      </c>
      <c r="D66" s="256"/>
      <c r="E66" s="256"/>
      <c r="F66" s="256"/>
    </row>
    <row r="67" s="160" customFormat="1" ht="12.75" customHeight="1">
      <c r="D67" s="161"/>
    </row>
    <row r="68" spans="3:6" s="160" customFormat="1" ht="15" customHeight="1">
      <c r="C68" s="256" t="s">
        <v>452</v>
      </c>
      <c r="D68" s="256"/>
      <c r="E68" s="256"/>
      <c r="F68" s="256"/>
    </row>
    <row r="69" s="160" customFormat="1" ht="12.75" customHeight="1">
      <c r="D69" s="161"/>
    </row>
    <row r="70" spans="3:6" s="160" customFormat="1" ht="15" customHeight="1">
      <c r="C70" s="256" t="s">
        <v>453</v>
      </c>
      <c r="D70" s="256"/>
      <c r="E70" s="256"/>
      <c r="F70" s="256"/>
    </row>
    <row r="71" ht="13.5" customHeight="1"/>
  </sheetData>
  <sheetProtection/>
  <mergeCells count="9">
    <mergeCell ref="C66:F66"/>
    <mergeCell ref="C68:F68"/>
    <mergeCell ref="C70:F70"/>
    <mergeCell ref="A2:F2"/>
    <mergeCell ref="A4:A5"/>
    <mergeCell ref="B4:B5"/>
    <mergeCell ref="C4:C5"/>
    <mergeCell ref="D4:D5"/>
    <mergeCell ref="E4:F4"/>
  </mergeCells>
  <hyperlinks>
    <hyperlink ref="G4" location="'Клей для камня DuPont'!R1C1" display="на главную"/>
    <hyperlink ref="C66:F66" r:id="rId1" display="Информация о Montelli ULTRA"/>
    <hyperlink ref="C68:F68" r:id="rId2" display="Выберите декор Montelli ULTRA воспользовавшись фильтром"/>
    <hyperlink ref="C70:F70" r:id="rId3" display="Выберите мойку Montelli "/>
  </hyperlinks>
  <printOptions/>
  <pageMargins left="0.17" right="0.16" top="0.17" bottom="0.23" header="0.17" footer="0.17"/>
  <pageSetup fitToHeight="1" fitToWidth="1" horizontalDpi="600" verticalDpi="600" orientation="portrait" paperSize="9" scale="80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J12" sqref="J12"/>
    </sheetView>
  </sheetViews>
  <sheetFormatPr defaultColWidth="9.125" defaultRowHeight="12.75"/>
  <cols>
    <col min="1" max="1" width="9.125" style="151" customWidth="1"/>
    <col min="2" max="2" width="18.875" style="151" customWidth="1"/>
    <col min="3" max="3" width="26.375" style="151" customWidth="1"/>
    <col min="4" max="4" width="22.125" style="151" customWidth="1"/>
    <col min="5" max="5" width="11.75390625" style="128" customWidth="1"/>
    <col min="6" max="16384" width="9.125" style="128" customWidth="1"/>
  </cols>
  <sheetData>
    <row r="1" spans="1:5" ht="54.75" customHeight="1">
      <c r="A1" s="149"/>
      <c r="B1" s="149"/>
      <c r="C1" s="149"/>
      <c r="D1" s="149"/>
      <c r="E1" s="149"/>
    </row>
    <row r="2" spans="1:5" ht="17.25" customHeight="1">
      <c r="A2" s="257" t="s">
        <v>454</v>
      </c>
      <c r="B2" s="257"/>
      <c r="C2" s="257"/>
      <c r="D2" s="257"/>
      <c r="E2" s="257"/>
    </row>
    <row r="3" spans="1:5" ht="12.75">
      <c r="A3" s="154"/>
      <c r="B3" s="128"/>
      <c r="C3" s="162"/>
      <c r="D3" s="128"/>
      <c r="E3" s="162"/>
    </row>
    <row r="4" spans="1:5" s="164" customFormat="1" ht="15" customHeight="1">
      <c r="A4" s="264" t="s">
        <v>455</v>
      </c>
      <c r="B4" s="264" t="s">
        <v>456</v>
      </c>
      <c r="C4" s="264" t="s">
        <v>457</v>
      </c>
      <c r="D4" s="264"/>
      <c r="E4" s="39" t="s">
        <v>5</v>
      </c>
    </row>
    <row r="5" spans="1:4" s="164" customFormat="1" ht="22.5" customHeight="1">
      <c r="A5" s="264"/>
      <c r="B5" s="264"/>
      <c r="C5" s="163" t="s">
        <v>231</v>
      </c>
      <c r="D5" s="163" t="s">
        <v>387</v>
      </c>
    </row>
    <row r="6" spans="1:4" ht="18" customHeight="1">
      <c r="A6" s="165">
        <v>1</v>
      </c>
      <c r="B6" s="166">
        <v>101</v>
      </c>
      <c r="C6" s="165" t="s">
        <v>70</v>
      </c>
      <c r="D6" s="165"/>
    </row>
    <row r="7" spans="1:4" ht="18" customHeight="1">
      <c r="A7" s="165">
        <v>2</v>
      </c>
      <c r="B7" s="166">
        <v>131</v>
      </c>
      <c r="C7" s="165" t="s">
        <v>238</v>
      </c>
      <c r="D7" s="165" t="s">
        <v>234</v>
      </c>
    </row>
    <row r="8" spans="1:4" ht="18" customHeight="1">
      <c r="A8" s="165">
        <v>3</v>
      </c>
      <c r="B8" s="166">
        <v>201</v>
      </c>
      <c r="C8" s="165" t="s">
        <v>70</v>
      </c>
      <c r="D8" s="165" t="s">
        <v>377</v>
      </c>
    </row>
    <row r="9" spans="1:4" ht="18" customHeight="1">
      <c r="A9" s="165">
        <v>4</v>
      </c>
      <c r="B9" s="166">
        <v>204</v>
      </c>
      <c r="C9" s="165" t="s">
        <v>238</v>
      </c>
      <c r="D9" s="165" t="s">
        <v>234</v>
      </c>
    </row>
    <row r="10" spans="1:4" ht="18" customHeight="1">
      <c r="A10" s="165">
        <v>5</v>
      </c>
      <c r="B10" s="166">
        <v>207</v>
      </c>
      <c r="C10" s="165" t="s">
        <v>245</v>
      </c>
      <c r="D10" s="165" t="s">
        <v>238</v>
      </c>
    </row>
    <row r="11" spans="1:4" ht="18" customHeight="1">
      <c r="A11" s="165">
        <v>6</v>
      </c>
      <c r="B11" s="166">
        <v>231</v>
      </c>
      <c r="C11" s="165" t="s">
        <v>234</v>
      </c>
      <c r="D11" s="165" t="s">
        <v>283</v>
      </c>
    </row>
    <row r="12" spans="1:4" ht="18" customHeight="1">
      <c r="A12" s="165">
        <v>7</v>
      </c>
      <c r="B12" s="166">
        <v>236</v>
      </c>
      <c r="C12" s="165" t="s">
        <v>344</v>
      </c>
      <c r="D12" s="165" t="s">
        <v>343</v>
      </c>
    </row>
    <row r="13" spans="1:4" ht="18" customHeight="1">
      <c r="A13" s="165">
        <v>8</v>
      </c>
      <c r="B13" s="166">
        <v>237</v>
      </c>
      <c r="C13" s="165" t="s">
        <v>234</v>
      </c>
      <c r="D13" s="165" t="s">
        <v>245</v>
      </c>
    </row>
    <row r="14" spans="1:4" ht="18" customHeight="1">
      <c r="A14" s="165">
        <v>9</v>
      </c>
      <c r="B14" s="166">
        <v>238</v>
      </c>
      <c r="C14" s="165" t="s">
        <v>341</v>
      </c>
      <c r="D14" s="165" t="s">
        <v>337</v>
      </c>
    </row>
    <row r="15" spans="1:4" ht="18" customHeight="1">
      <c r="A15" s="165">
        <v>10</v>
      </c>
      <c r="B15" s="166">
        <v>251</v>
      </c>
      <c r="C15" s="165" t="s">
        <v>264</v>
      </c>
      <c r="D15" s="165" t="s">
        <v>239</v>
      </c>
    </row>
    <row r="16" spans="1:4" ht="18" customHeight="1">
      <c r="A16" s="165">
        <v>11</v>
      </c>
      <c r="B16" s="166">
        <v>252</v>
      </c>
      <c r="C16" s="165" t="s">
        <v>264</v>
      </c>
      <c r="D16" s="165" t="s">
        <v>239</v>
      </c>
    </row>
    <row r="17" spans="1:4" ht="18" customHeight="1">
      <c r="A17" s="165">
        <v>12</v>
      </c>
      <c r="B17" s="166">
        <v>253</v>
      </c>
      <c r="C17" s="165" t="s">
        <v>263</v>
      </c>
      <c r="D17" s="165" t="s">
        <v>308</v>
      </c>
    </row>
    <row r="18" spans="1:4" ht="18" customHeight="1">
      <c r="A18" s="165">
        <v>13</v>
      </c>
      <c r="B18" s="166">
        <v>288</v>
      </c>
      <c r="C18" s="165" t="s">
        <v>244</v>
      </c>
      <c r="D18" s="165" t="s">
        <v>294</v>
      </c>
    </row>
    <row r="19" spans="1:4" ht="18" customHeight="1">
      <c r="A19" s="165">
        <v>14</v>
      </c>
      <c r="B19" s="166">
        <v>306</v>
      </c>
      <c r="C19" s="165" t="s">
        <v>70</v>
      </c>
      <c r="D19" s="165"/>
    </row>
    <row r="20" spans="1:4" ht="18" customHeight="1">
      <c r="A20" s="165">
        <v>15</v>
      </c>
      <c r="B20" s="166">
        <v>326</v>
      </c>
      <c r="C20" s="165" t="s">
        <v>285</v>
      </c>
      <c r="D20" s="165" t="s">
        <v>245</v>
      </c>
    </row>
    <row r="21" spans="1:4" ht="18" customHeight="1">
      <c r="A21" s="165">
        <v>16</v>
      </c>
      <c r="B21" s="166">
        <v>328</v>
      </c>
      <c r="C21" s="165" t="s">
        <v>234</v>
      </c>
      <c r="D21" s="165" t="s">
        <v>283</v>
      </c>
    </row>
    <row r="22" spans="1:4" ht="18" customHeight="1">
      <c r="A22" s="165">
        <v>17</v>
      </c>
      <c r="B22" s="166">
        <v>381</v>
      </c>
      <c r="C22" s="165" t="s">
        <v>294</v>
      </c>
      <c r="D22" s="165" t="s">
        <v>308</v>
      </c>
    </row>
    <row r="23" spans="1:4" ht="18" customHeight="1">
      <c r="A23" s="165">
        <v>18</v>
      </c>
      <c r="B23" s="166">
        <v>1217</v>
      </c>
      <c r="C23" s="165" t="s">
        <v>424</v>
      </c>
      <c r="D23" s="165" t="s">
        <v>263</v>
      </c>
    </row>
    <row r="24" spans="1:4" ht="18" customHeight="1">
      <c r="A24" s="165">
        <v>19</v>
      </c>
      <c r="B24" s="166">
        <v>1326</v>
      </c>
      <c r="C24" s="165" t="s">
        <v>315</v>
      </c>
      <c r="D24" s="165" t="s">
        <v>316</v>
      </c>
    </row>
    <row r="25" spans="1:4" ht="18" customHeight="1">
      <c r="A25" s="165">
        <v>20</v>
      </c>
      <c r="B25" s="166">
        <v>1327</v>
      </c>
      <c r="C25" s="165" t="s">
        <v>316</v>
      </c>
      <c r="D25" s="165" t="s">
        <v>287</v>
      </c>
    </row>
    <row r="26" spans="1:4" ht="18" customHeight="1">
      <c r="A26" s="165">
        <v>21</v>
      </c>
      <c r="B26" s="166">
        <v>1341</v>
      </c>
      <c r="C26" s="165" t="s">
        <v>343</v>
      </c>
      <c r="D26" s="165" t="s">
        <v>258</v>
      </c>
    </row>
    <row r="27" spans="1:4" ht="18" customHeight="1">
      <c r="A27" s="165">
        <v>22</v>
      </c>
      <c r="B27" s="166">
        <v>1342</v>
      </c>
      <c r="C27" s="165" t="s">
        <v>458</v>
      </c>
      <c r="D27" s="165" t="s">
        <v>316</v>
      </c>
    </row>
    <row r="28" spans="1:4" ht="18" customHeight="1">
      <c r="A28" s="165">
        <v>23</v>
      </c>
      <c r="B28" s="166">
        <v>2530</v>
      </c>
      <c r="C28" s="165" t="s">
        <v>70</v>
      </c>
      <c r="D28" s="165" t="s">
        <v>377</v>
      </c>
    </row>
    <row r="29" spans="1:4" ht="18" customHeight="1">
      <c r="A29" s="165">
        <v>24</v>
      </c>
      <c r="B29" s="166">
        <v>2535</v>
      </c>
      <c r="C29" s="165" t="s">
        <v>244</v>
      </c>
      <c r="D29" s="165" t="s">
        <v>247</v>
      </c>
    </row>
    <row r="30" spans="1:4" ht="18" customHeight="1">
      <c r="A30" s="165">
        <v>25</v>
      </c>
      <c r="B30" s="166">
        <v>2562</v>
      </c>
      <c r="C30" s="165" t="s">
        <v>459</v>
      </c>
      <c r="D30" s="165" t="s">
        <v>239</v>
      </c>
    </row>
    <row r="31" spans="1:4" ht="18" customHeight="1">
      <c r="A31" s="165">
        <v>26</v>
      </c>
      <c r="B31" s="166">
        <v>2563</v>
      </c>
      <c r="C31" s="165" t="s">
        <v>263</v>
      </c>
      <c r="D31" s="165" t="s">
        <v>240</v>
      </c>
    </row>
    <row r="32" spans="1:4" ht="18" customHeight="1">
      <c r="A32" s="165">
        <v>27</v>
      </c>
      <c r="B32" s="166">
        <v>2564</v>
      </c>
      <c r="C32" s="165" t="s">
        <v>252</v>
      </c>
      <c r="D32" s="165" t="s">
        <v>322</v>
      </c>
    </row>
    <row r="33" spans="1:4" ht="18" customHeight="1">
      <c r="A33" s="165">
        <v>28</v>
      </c>
      <c r="B33" s="166">
        <v>2565</v>
      </c>
      <c r="C33" s="165" t="s">
        <v>238</v>
      </c>
      <c r="D33" s="165" t="s">
        <v>245</v>
      </c>
    </row>
    <row r="34" spans="1:4" ht="18" customHeight="1">
      <c r="A34" s="165">
        <v>29</v>
      </c>
      <c r="B34" s="166">
        <v>2580</v>
      </c>
      <c r="C34" s="165" t="s">
        <v>283</v>
      </c>
      <c r="D34" s="165" t="s">
        <v>234</v>
      </c>
    </row>
    <row r="35" spans="1:4" ht="18" customHeight="1">
      <c r="A35" s="165">
        <v>30</v>
      </c>
      <c r="B35" s="166">
        <v>2581</v>
      </c>
      <c r="C35" s="165" t="s">
        <v>343</v>
      </c>
      <c r="D35" s="165" t="s">
        <v>258</v>
      </c>
    </row>
    <row r="36" spans="1:4" ht="18" customHeight="1">
      <c r="A36" s="165">
        <v>31</v>
      </c>
      <c r="B36" s="166">
        <v>2582</v>
      </c>
      <c r="C36" s="165" t="s">
        <v>272</v>
      </c>
      <c r="D36" s="165" t="s">
        <v>285</v>
      </c>
    </row>
    <row r="37" ht="12.75">
      <c r="E37" s="151"/>
    </row>
    <row r="38" spans="2:5" s="160" customFormat="1" ht="15" customHeight="1">
      <c r="B38" s="263" t="s">
        <v>460</v>
      </c>
      <c r="C38" s="256"/>
      <c r="D38" s="256"/>
      <c r="E38" s="256"/>
    </row>
    <row r="39" s="160" customFormat="1" ht="15" customHeight="1"/>
    <row r="40" spans="2:5" s="160" customFormat="1" ht="15" customHeight="1">
      <c r="B40" s="263" t="s">
        <v>461</v>
      </c>
      <c r="C40" s="256"/>
      <c r="D40" s="256"/>
      <c r="E40" s="256"/>
    </row>
    <row r="41" s="160" customFormat="1" ht="15" customHeight="1"/>
    <row r="42" spans="2:5" s="160" customFormat="1" ht="15" customHeight="1">
      <c r="B42" s="256" t="s">
        <v>453</v>
      </c>
      <c r="C42" s="256"/>
      <c r="D42" s="256"/>
      <c r="E42" s="256"/>
    </row>
    <row r="43" ht="12.75">
      <c r="E43" s="151"/>
    </row>
    <row r="44" ht="12.75">
      <c r="E44" s="151"/>
    </row>
    <row r="45" ht="12.75">
      <c r="E45" s="151"/>
    </row>
    <row r="46" ht="12.75">
      <c r="E46" s="151"/>
    </row>
  </sheetData>
  <sheetProtection/>
  <mergeCells count="7">
    <mergeCell ref="B38:E38"/>
    <mergeCell ref="B40:E40"/>
    <mergeCell ref="B42:E42"/>
    <mergeCell ref="A2:E2"/>
    <mergeCell ref="A4:A5"/>
    <mergeCell ref="B4:B5"/>
    <mergeCell ref="C4:D4"/>
  </mergeCells>
  <hyperlinks>
    <hyperlink ref="E4" location="Главная!A1" display="на главную"/>
    <hyperlink ref="B38:E38" r:id="rId1" display="Информация о Montelli ULTRA"/>
    <hyperlink ref="B40:E40" r:id="rId2" display="Выберите декор Montelli ULTRA воспользовавшись фильтром"/>
    <hyperlink ref="B42:E42" r:id="rId3" display="Выберите мойку Montelli "/>
  </hyperlinks>
  <printOptions/>
  <pageMargins left="0.75" right="0.75" top="1" bottom="1" header="0.5" footer="0.5"/>
  <pageSetup fitToHeight="1" fitToWidth="1" horizontalDpi="600" verticalDpi="600" orientation="portrait" paperSize="9" scale="94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m.bobyr</cp:lastModifiedBy>
  <cp:lastPrinted>2017-05-16T06:36:05Z</cp:lastPrinted>
  <dcterms:created xsi:type="dcterms:W3CDTF">2017-01-12T12:39:57Z</dcterms:created>
  <dcterms:modified xsi:type="dcterms:W3CDTF">2018-11-02T10:26:23Z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