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7620" tabRatio="708" activeTab="0"/>
  </bookViews>
  <sheets>
    <sheet name="Главная" sheetId="1" r:id="rId1"/>
    <sheet name="KronoCompact" sheetId="2" r:id="rId2"/>
    <sheet name="Декоры KronoCompact" sheetId="3" r:id="rId3"/>
    <sheet name=" пластик HPL" sheetId="4" r:id="rId4"/>
    <sheet name="Декоры HPL" sheetId="5" r:id="rId5"/>
    <sheet name="HPL_от 1 листа_Express" sheetId="6" r:id="rId6"/>
    <sheet name="HPL_трудногорючий" sheetId="7" r:id="rId7"/>
    <sheet name="Мультикор Slim Line" sheetId="8" r:id="rId8"/>
    <sheet name="Плиты MPB" sheetId="9" r:id="rId9"/>
    <sheet name="Контакты" sheetId="10" r:id="rId10"/>
  </sheets>
  <definedNames>
    <definedName name="_xlnm.Print_Area" localSheetId="5">'HPL_от 1 листа_Express'!$A$1:$J$51</definedName>
    <definedName name="_xlnm.Print_Area" localSheetId="6">'HPL_трудногорючий'!$A$1:$I$39</definedName>
    <definedName name="_xlnm.Print_Area" localSheetId="1">'KronoCompact'!$A$1:$E$37</definedName>
    <definedName name="_xlnm.Print_Area" localSheetId="0">'Главная'!$A$1:$B$12</definedName>
    <definedName name="_xlnm.Print_Area" localSheetId="9">'Контакты'!$A$1:$D$37</definedName>
  </definedNames>
  <calcPr fullCalcOnLoad="1" refMode="R1C1"/>
</workbook>
</file>

<file path=xl/sharedStrings.xml><?xml version="1.0" encoding="utf-8"?>
<sst xmlns="http://schemas.openxmlformats.org/spreadsheetml/2006/main" count="982" uniqueCount="423">
  <si>
    <t>Компакт ламинат KronoCompact</t>
  </si>
  <si>
    <t>Производитель - KronoSpan Pustkow, Польша</t>
  </si>
  <si>
    <t>Смотрите виды и характеристики компакт ламината KronoCompact на сайте:</t>
  </si>
  <si>
    <t>на главную</t>
  </si>
  <si>
    <t>стержень</t>
  </si>
  <si>
    <t>черный</t>
  </si>
  <si>
    <t>Г4</t>
  </si>
  <si>
    <t>2мм</t>
  </si>
  <si>
    <t>3мм</t>
  </si>
  <si>
    <t>4мм</t>
  </si>
  <si>
    <t>6мм</t>
  </si>
  <si>
    <t>8мм</t>
  </si>
  <si>
    <t>10мм</t>
  </si>
  <si>
    <t>12мм</t>
  </si>
  <si>
    <t>13мм</t>
  </si>
  <si>
    <t>+</t>
  </si>
  <si>
    <t>Толщина</t>
  </si>
  <si>
    <t>Пластик HPL</t>
  </si>
  <si>
    <t>Смотрите виды и характеристики пластика HPL на сайте:</t>
  </si>
  <si>
    <t>http://plastics.ua/dom/products/Пластик HPL</t>
  </si>
  <si>
    <t>Прайс на пластик HPL (стандартный и постформируемый),</t>
  </si>
  <si>
    <t>толщина, мм</t>
  </si>
  <si>
    <t>СОДЕРЖАНИЕ</t>
  </si>
  <si>
    <t>компакт ламинат KronoCompact</t>
  </si>
  <si>
    <t>компакт ламинат KronoSiding</t>
  </si>
  <si>
    <t>пластик HPL</t>
  </si>
  <si>
    <t>курс</t>
  </si>
  <si>
    <t>Город</t>
  </si>
  <si>
    <t>Адрес</t>
  </si>
  <si>
    <t>Телефоны</t>
  </si>
  <si>
    <t>Карта</t>
  </si>
  <si>
    <t>Киев</t>
  </si>
  <si>
    <t>Карта проезда</t>
  </si>
  <si>
    <t>Винница</t>
  </si>
  <si>
    <t>ул. Пирогова, 131 А</t>
  </si>
  <si>
    <t>Днепропетровск</t>
  </si>
  <si>
    <t>Запорожье</t>
  </si>
  <si>
    <t>ул. Трегубенко, 2</t>
  </si>
  <si>
    <t>Ивано-Франковск</t>
  </si>
  <si>
    <t>ул. Крайковского, 1-Б, оф.104</t>
  </si>
  <si>
    <t>ул. Маланюка, 21-А</t>
  </si>
  <si>
    <t>Луцк</t>
  </si>
  <si>
    <t>Львов</t>
  </si>
  <si>
    <t>Полтава</t>
  </si>
  <si>
    <t>ул. Половка, 70</t>
  </si>
  <si>
    <t>Одесса</t>
  </si>
  <si>
    <t>ул. Комитетская, 14-А, оф.1</t>
  </si>
  <si>
    <t>Ровно</t>
  </si>
  <si>
    <t>ул. Белая, 83</t>
  </si>
  <si>
    <t>Харьков</t>
  </si>
  <si>
    <t>Херсон</t>
  </si>
  <si>
    <t>Хмельницкий</t>
  </si>
  <si>
    <t>ул. Водопроводная, 42/1</t>
  </si>
  <si>
    <t>Черкассы</t>
  </si>
  <si>
    <t>Цена на материалы в ГРН на дату</t>
  </si>
  <si>
    <t>ул. Межигорская, 82-А, корп Б</t>
  </si>
  <si>
    <t>Кривой Рог</t>
  </si>
  <si>
    <t>Ужгород</t>
  </si>
  <si>
    <t>ул. Берчени, 86</t>
  </si>
  <si>
    <t>Чернигов</t>
  </si>
  <si>
    <t>компакт MultiCore</t>
  </si>
  <si>
    <t xml:space="preserve">Прайс на пластик HPL (производитель Kronospan) </t>
  </si>
  <si>
    <t>металик</t>
  </si>
  <si>
    <t>Коды декоров по ценовым группам:</t>
  </si>
  <si>
    <t>Multicor</t>
  </si>
  <si>
    <r>
      <t xml:space="preserve">возможность заказывать </t>
    </r>
    <r>
      <rPr>
        <b/>
        <sz val="11"/>
        <color indexed="18"/>
        <rFont val="Arial Cyr"/>
        <family val="0"/>
      </rPr>
      <t>от 1 листа,</t>
    </r>
    <r>
      <rPr>
        <sz val="11"/>
        <color indexed="18"/>
        <rFont val="Arial Cyr"/>
        <family val="0"/>
      </rPr>
      <t xml:space="preserve"> толщина </t>
    </r>
    <r>
      <rPr>
        <b/>
        <sz val="11"/>
        <color indexed="18"/>
        <rFont val="Arial Cyr"/>
        <family val="0"/>
      </rPr>
      <t>0,8 мм</t>
    </r>
    <r>
      <rPr>
        <sz val="11"/>
        <color indexed="18"/>
        <rFont val="Arial Cyr"/>
        <family val="0"/>
      </rPr>
      <t xml:space="preserve">, </t>
    </r>
    <r>
      <rPr>
        <b/>
        <sz val="11"/>
        <color indexed="18"/>
        <rFont val="Arial Cyr"/>
        <family val="0"/>
      </rPr>
      <t>стандарт</t>
    </r>
  </si>
  <si>
    <t>пластик HPL от 1 листа</t>
  </si>
  <si>
    <t>тел.: 0 (432) 57 92 29</t>
  </si>
  <si>
    <t>тел.: 0 (61) 701 32 30</t>
  </si>
  <si>
    <t>тел.: 0 (532) 65 24 40</t>
  </si>
  <si>
    <t>тел.: 0 (362) 40 03 70</t>
  </si>
  <si>
    <t>тел.: 0 (382) 70 58 20</t>
  </si>
  <si>
    <t>тел.: 0 (472) 38 40 07</t>
  </si>
  <si>
    <t>просп. Московский, 91</t>
  </si>
  <si>
    <t>ул. Ровенская, 76-А</t>
  </si>
  <si>
    <t>ул. Нефтяников, 2-А</t>
  </si>
  <si>
    <t>декор</t>
  </si>
  <si>
    <t xml:space="preserve">C974 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</si>
  <si>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ГРИВНАХ</t>
    </r>
    <r>
      <rPr>
        <sz val="10"/>
        <color indexed="59"/>
        <rFont val="Arial"/>
        <family val="2"/>
      </rPr>
      <t xml:space="preserve"> с НДС</t>
    </r>
  </si>
  <si>
    <r>
      <t xml:space="preserve">Цены указаны в </t>
    </r>
    <r>
      <rPr>
        <b/>
        <sz val="10"/>
        <color indexed="59"/>
        <rFont val="Arial Cyr"/>
        <family val="0"/>
      </rPr>
      <t>ГРИВНАХ</t>
    </r>
    <r>
      <rPr>
        <sz val="10"/>
        <color indexed="59"/>
        <rFont val="Arial Cyr"/>
        <family val="2"/>
      </rPr>
      <t xml:space="preserve"> за </t>
    </r>
    <r>
      <rPr>
        <b/>
        <sz val="10"/>
        <color indexed="59"/>
        <rFont val="Arial Cyr"/>
        <family val="0"/>
      </rPr>
      <t>кв м</t>
    </r>
    <r>
      <rPr>
        <sz val="10"/>
        <color indexed="59"/>
        <rFont val="Arial Cyr"/>
        <family val="2"/>
      </rPr>
      <t>, с НДС</t>
    </r>
  </si>
  <si>
    <t>факс: 0 (44) 201 15 49, 48</t>
  </si>
  <si>
    <t>тел.: 0 (44) 201 15 40</t>
  </si>
  <si>
    <t>Житомир</t>
  </si>
  <si>
    <t>тел.: 0 (412) 44-62-60</t>
  </si>
  <si>
    <t>тел.: 0 (564) 43 50 53</t>
  </si>
  <si>
    <t>тел.: 0 (332) 20 02 16</t>
  </si>
  <si>
    <t>тел.: 0 (312) 44 10 05</t>
  </si>
  <si>
    <t>тел.: 0 (552) 39 08 30</t>
  </si>
  <si>
    <t>Молдова</t>
  </si>
  <si>
    <t>Кишенев</t>
  </si>
  <si>
    <t>ул. Заводская, 64</t>
  </si>
  <si>
    <t>ул. Киевская, 116-А</t>
  </si>
  <si>
    <t>Грузия</t>
  </si>
  <si>
    <t>Тбилиси</t>
  </si>
  <si>
    <t>Батуми</t>
  </si>
  <si>
    <t>ул. Сухуми, 3</t>
  </si>
  <si>
    <t>12 мм</t>
  </si>
  <si>
    <t>Стоимость кв. м с НДС, в грн</t>
  </si>
  <si>
    <t>в ГРН за кв. м с НДС</t>
  </si>
  <si>
    <t xml:space="preserve">Прайс на пластик HPL трудногорючий (производитель Kronospan) </t>
  </si>
  <si>
    <t>Стоимость кв. м с НДС, в ГРН</t>
  </si>
  <si>
    <t>тел.: 0 (56)797 62 26</t>
  </si>
  <si>
    <t>тел.: 0 (342) 54 25 52</t>
  </si>
  <si>
    <t>тел.: 0 (522) 27 29 90</t>
  </si>
  <si>
    <t>тел.: 0 (32) 298 44 98</t>
  </si>
  <si>
    <t>Николаев</t>
  </si>
  <si>
    <t>ул. Большая Морская, 15/2</t>
  </si>
  <si>
    <t>тел.: 0 (512) 59 30 25</t>
  </si>
  <si>
    <t>тел.: 0 (48) 735 81 81</t>
  </si>
  <si>
    <t>ул. Александра Молодчего, 3</t>
  </si>
  <si>
    <t>тел.: 0 (462) 92 20 03</t>
  </si>
  <si>
    <t>ул. Гагарина, 22</t>
  </si>
  <si>
    <t>тел.: 0 (372) 90 06 09</t>
  </si>
  <si>
    <t xml:space="preserve">tel: + / 373-22 / 99 95 15 </t>
  </si>
  <si>
    <t>Бельцы</t>
  </si>
  <si>
    <t>tel./fax + / 231/81 0 16</t>
  </si>
  <si>
    <t>Комрат</t>
  </si>
  <si>
    <t>ул. Третьякова, 17В</t>
  </si>
  <si>
    <t>tel./fax + / 298/81 0 53</t>
  </si>
  <si>
    <t>ул. Чантладзе, 3-А</t>
  </si>
  <si>
    <t>Черновцы</t>
  </si>
  <si>
    <t>Тернополь</t>
  </si>
  <si>
    <t xml:space="preserve">ул. Белецкая, 1-А </t>
  </si>
  <si>
    <t>тел.: 0 (352) 42 54 38</t>
  </si>
  <si>
    <t>тел.: 0 (44) 201 15 40
отдел продаж</t>
  </si>
  <si>
    <t>просп. Воздухофлотский, 64</t>
  </si>
  <si>
    <t>ул. Ярослава Мудрого, 68, оф. 217</t>
  </si>
  <si>
    <t>ул. Народицкая, 7</t>
  </si>
  <si>
    <t>Кропивницкий</t>
  </si>
  <si>
    <t>ул. Соборности, 10</t>
  </si>
  <si>
    <t>ул. Промышленная, 60</t>
  </si>
  <si>
    <t>тел.: 0 (57) 750 63 68</t>
  </si>
  <si>
    <t>просп. Химиков, 3</t>
  </si>
  <si>
    <t>Тел.: +995 (32) 224 20 40 (4007)</t>
  </si>
  <si>
    <t>Тел.: +995 (32) 224 20 40 (4015)</t>
  </si>
  <si>
    <t>Кутаиси</t>
  </si>
  <si>
    <t>ул. Гугунава, 20</t>
  </si>
  <si>
    <t>Тел.: +995 (32) 224 20 40 (4010)</t>
  </si>
  <si>
    <t>Кратность паллеты/плит</t>
  </si>
  <si>
    <t>толщина/класс горючести</t>
  </si>
  <si>
    <t>Color</t>
  </si>
  <si>
    <t>Contempo, Standard, Worktops</t>
  </si>
  <si>
    <t>ГРН м2</t>
  </si>
  <si>
    <t>5600х2040</t>
  </si>
  <si>
    <t>3050х1300</t>
  </si>
  <si>
    <t>4200x1300</t>
  </si>
  <si>
    <t>Формат плит</t>
  </si>
  <si>
    <t>Для заказа меньше 1 паллеты (от 1плиты), стоимось рассчитывается отдельно по запросу</t>
  </si>
  <si>
    <t xml:space="preserve"> Срок производства и доставки на склад в г. Киев 6-7 недель</t>
  </si>
  <si>
    <t>Коллекция</t>
  </si>
  <si>
    <t>Декор</t>
  </si>
  <si>
    <t>COLOR</t>
  </si>
  <si>
    <t>0110 SM</t>
  </si>
  <si>
    <t>0101 PE</t>
  </si>
  <si>
    <t>0112 PE</t>
  </si>
  <si>
    <t>0121 BS</t>
  </si>
  <si>
    <t>0125 BS</t>
  </si>
  <si>
    <t>0132 BS</t>
  </si>
  <si>
    <t>0134 BS</t>
  </si>
  <si>
    <t>0149 BS</t>
  </si>
  <si>
    <t>0162 PE</t>
  </si>
  <si>
    <t>0164 PE</t>
  </si>
  <si>
    <t>0171 PE</t>
  </si>
  <si>
    <t>0182 BS</t>
  </si>
  <si>
    <t>0190 PE</t>
  </si>
  <si>
    <t>0191 SU</t>
  </si>
  <si>
    <t>0197 SU</t>
  </si>
  <si>
    <t>0244 SU</t>
  </si>
  <si>
    <t>0245 SU</t>
  </si>
  <si>
    <t>0301 SU</t>
  </si>
  <si>
    <t>0514 PE</t>
  </si>
  <si>
    <t>0515 PE</t>
  </si>
  <si>
    <t>0522 PE</t>
  </si>
  <si>
    <t>0540 PE</t>
  </si>
  <si>
    <t>0551 PE</t>
  </si>
  <si>
    <t>0564 PE</t>
  </si>
  <si>
    <t>0859 PE</t>
  </si>
  <si>
    <t>0881 PE</t>
  </si>
  <si>
    <t>1700 PE</t>
  </si>
  <si>
    <t>5515 BS</t>
  </si>
  <si>
    <t>5519 BS</t>
  </si>
  <si>
    <t>5981 BS</t>
  </si>
  <si>
    <t>5982 BS</t>
  </si>
  <si>
    <t>6299 BS</t>
  </si>
  <si>
    <t>7031 BS</t>
  </si>
  <si>
    <t>7045 SU</t>
  </si>
  <si>
    <t>7063 SU</t>
  </si>
  <si>
    <t>7113 BS</t>
  </si>
  <si>
    <t>7123 BS</t>
  </si>
  <si>
    <t>7166 BS</t>
  </si>
  <si>
    <t>7167 SU</t>
  </si>
  <si>
    <t>7176 BS</t>
  </si>
  <si>
    <t>7179 BS</t>
  </si>
  <si>
    <t>7180 BS</t>
  </si>
  <si>
    <t>7184 BS</t>
  </si>
  <si>
    <t>7190 BS</t>
  </si>
  <si>
    <t>8100 SM</t>
  </si>
  <si>
    <t>8348 PE</t>
  </si>
  <si>
    <t>8533 BS</t>
  </si>
  <si>
    <t>8534 BS</t>
  </si>
  <si>
    <t>8536 BS</t>
  </si>
  <si>
    <t>8681 SU</t>
  </si>
  <si>
    <t>8685 BS</t>
  </si>
  <si>
    <t>8984 BS</t>
  </si>
  <si>
    <t>8996 BS</t>
  </si>
  <si>
    <t>9551 BS</t>
  </si>
  <si>
    <t>9561 BS</t>
  </si>
  <si>
    <t>K096 SU</t>
  </si>
  <si>
    <t>K097 SU</t>
  </si>
  <si>
    <t>K098 SU</t>
  </si>
  <si>
    <t>K099 SU</t>
  </si>
  <si>
    <t>K100 SU</t>
  </si>
  <si>
    <t>Contempo</t>
  </si>
  <si>
    <t>4298 SU</t>
  </si>
  <si>
    <t>4299 SU</t>
  </si>
  <si>
    <t>5501 SN</t>
  </si>
  <si>
    <t>5527 SN</t>
  </si>
  <si>
    <t>5529 SN</t>
  </si>
  <si>
    <t>7648 SN</t>
  </si>
  <si>
    <t>8508 SN</t>
  </si>
  <si>
    <t>8509 SN</t>
  </si>
  <si>
    <t>8547 SN</t>
  </si>
  <si>
    <t>8548 SN</t>
  </si>
  <si>
    <t>K010 SN</t>
  </si>
  <si>
    <t>K011 SN</t>
  </si>
  <si>
    <t xml:space="preserve">                                 </t>
  </si>
  <si>
    <t>K021 SN</t>
  </si>
  <si>
    <t>K022 SN</t>
  </si>
  <si>
    <t>K079 PW</t>
  </si>
  <si>
    <t>K080 PW</t>
  </si>
  <si>
    <t>K081 PW</t>
  </si>
  <si>
    <t>K082 PW</t>
  </si>
  <si>
    <t>K083 SN</t>
  </si>
  <si>
    <t>K084 SN</t>
  </si>
  <si>
    <t>K085 PW</t>
  </si>
  <si>
    <t>K086 PW</t>
  </si>
  <si>
    <t>K087 PW</t>
  </si>
  <si>
    <t>K088 PW</t>
  </si>
  <si>
    <t>K089 PW</t>
  </si>
  <si>
    <t>K105 PW</t>
  </si>
  <si>
    <t>K107 PW</t>
  </si>
  <si>
    <t>K108 SU</t>
  </si>
  <si>
    <t>Standard</t>
  </si>
  <si>
    <t>0344 PR</t>
  </si>
  <si>
    <t>0375 PR</t>
  </si>
  <si>
    <t>0381 PR</t>
  </si>
  <si>
    <t>0481 BS</t>
  </si>
  <si>
    <t>0729 PR</t>
  </si>
  <si>
    <t>0740 PR</t>
  </si>
  <si>
    <t>0854 BS</t>
  </si>
  <si>
    <t>1715 BS</t>
  </si>
  <si>
    <t>1912 BS</t>
  </si>
  <si>
    <t>3025 SN</t>
  </si>
  <si>
    <t>5194 SN</t>
  </si>
  <si>
    <t>5500 SU</t>
  </si>
  <si>
    <t>8361 SN</t>
  </si>
  <si>
    <t>8362 SN</t>
  </si>
  <si>
    <t>8431 SN</t>
  </si>
  <si>
    <t>8622 PR</t>
  </si>
  <si>
    <t>8656 SN</t>
  </si>
  <si>
    <t>8657 SN</t>
  </si>
  <si>
    <t>8921 PR</t>
  </si>
  <si>
    <t>8925 BS</t>
  </si>
  <si>
    <t>8953 SU</t>
  </si>
  <si>
    <t>8995 SN</t>
  </si>
  <si>
    <t>9455 PR</t>
  </si>
  <si>
    <t>9614 BS</t>
  </si>
  <si>
    <t>9763 BS</t>
  </si>
  <si>
    <t>K001 PW</t>
  </si>
  <si>
    <t>K002 PW</t>
  </si>
  <si>
    <t>K003 PW</t>
  </si>
  <si>
    <t>K004 PW</t>
  </si>
  <si>
    <t>K005 PW</t>
  </si>
  <si>
    <t>K006 PW</t>
  </si>
  <si>
    <t>K007 PW</t>
  </si>
  <si>
    <t>K018 PW</t>
  </si>
  <si>
    <t>K019 PW</t>
  </si>
  <si>
    <t>K020 PW</t>
  </si>
  <si>
    <t>K076 PW</t>
  </si>
  <si>
    <t>K077 PW</t>
  </si>
  <si>
    <t>K078 PW</t>
  </si>
  <si>
    <t>K090 PW</t>
  </si>
  <si>
    <t>Worktop</t>
  </si>
  <si>
    <t>4298 UE</t>
  </si>
  <si>
    <t>4299 UE</t>
  </si>
  <si>
    <t>5527 FP</t>
  </si>
  <si>
    <t>7045 RS</t>
  </si>
  <si>
    <t>8685 RS</t>
  </si>
  <si>
    <t>9763 RS</t>
  </si>
  <si>
    <t>K002 FP</t>
  </si>
  <si>
    <t>K003 FP</t>
  </si>
  <si>
    <t>K013 SU</t>
  </si>
  <si>
    <t>K016 SU</t>
  </si>
  <si>
    <t>K023 SQ</t>
  </si>
  <si>
    <t>K024 SU</t>
  </si>
  <si>
    <t>K025 SU</t>
  </si>
  <si>
    <t>K025 SQ</t>
  </si>
  <si>
    <t>K026 SU</t>
  </si>
  <si>
    <t>K027 SU</t>
  </si>
  <si>
    <t>K028 SU</t>
  </si>
  <si>
    <t>K029 SU</t>
  </si>
  <si>
    <t>K030 SU</t>
  </si>
  <si>
    <t>K091 FP</t>
  </si>
  <si>
    <t>K092 FP</t>
  </si>
  <si>
    <t>K095 SU</t>
  </si>
  <si>
    <t>K102 SU</t>
  </si>
  <si>
    <t>K201 RS</t>
  </si>
  <si>
    <t>K202 RS</t>
  </si>
  <si>
    <t>K203 PE</t>
  </si>
  <si>
    <t>K204 PE</t>
  </si>
  <si>
    <t>K205 RS</t>
  </si>
  <si>
    <t>K206 PE</t>
  </si>
  <si>
    <t>K207 RS</t>
  </si>
  <si>
    <t>K208 RE</t>
  </si>
  <si>
    <t>K209 RS</t>
  </si>
  <si>
    <t>Graphic Splashbacks</t>
  </si>
  <si>
    <t>K219 SU</t>
  </si>
  <si>
    <t>K220 SU</t>
  </si>
  <si>
    <t>K221 SU</t>
  </si>
  <si>
    <t>K222 SU</t>
  </si>
  <si>
    <t>Color I</t>
  </si>
  <si>
    <t>Color II</t>
  </si>
  <si>
    <t>Worktops I</t>
  </si>
  <si>
    <t>Worktops II, III</t>
  </si>
  <si>
    <t>Avant-garde: Mirror Gloss</t>
  </si>
  <si>
    <t>Avant-garde: Metal</t>
  </si>
  <si>
    <t>Минимальный заказ/листов</t>
  </si>
  <si>
    <t>Формат/толщина мм</t>
  </si>
  <si>
    <t>3050х1320</t>
  </si>
  <si>
    <t>4200х1320</t>
  </si>
  <si>
    <t>Avant-garde:mirror gloss</t>
  </si>
  <si>
    <t>0171 MG</t>
  </si>
  <si>
    <t>0190 MG</t>
  </si>
  <si>
    <t>0191 MG</t>
  </si>
  <si>
    <t>0514 MG</t>
  </si>
  <si>
    <t>5981 MG</t>
  </si>
  <si>
    <t>6299 MG</t>
  </si>
  <si>
    <t>7045 MG</t>
  </si>
  <si>
    <t>7166MG</t>
  </si>
  <si>
    <t>8533 MG</t>
  </si>
  <si>
    <t>8685 MG</t>
  </si>
  <si>
    <t>Avant-garde:metal</t>
  </si>
  <si>
    <t>AL01 SM</t>
  </si>
  <si>
    <t>AL02 SM</t>
  </si>
  <si>
    <t>AL03 SM</t>
  </si>
  <si>
    <t>AL04 SM</t>
  </si>
  <si>
    <t>AL05 SM</t>
  </si>
  <si>
    <t>AL06 SM</t>
  </si>
  <si>
    <t>0551 BS</t>
  </si>
  <si>
    <t>7167 BS</t>
  </si>
  <si>
    <t>8361SN</t>
  </si>
  <si>
    <t>K008 PW</t>
  </si>
  <si>
    <t>K009 PW</t>
  </si>
  <si>
    <t>K012 SU</t>
  </si>
  <si>
    <t>K014 SU</t>
  </si>
  <si>
    <t>K015 PW</t>
  </si>
  <si>
    <t>K016 PW</t>
  </si>
  <si>
    <t>K017 PW</t>
  </si>
  <si>
    <t>K208 RS</t>
  </si>
  <si>
    <t>K210 CR</t>
  </si>
  <si>
    <t>K105 FP</t>
  </si>
  <si>
    <t>K107 FP</t>
  </si>
  <si>
    <t>K200 RS</t>
  </si>
  <si>
    <t>Worktops II</t>
  </si>
  <si>
    <t>K093 SL</t>
  </si>
  <si>
    <t>K094 SL</t>
  </si>
  <si>
    <t>K103 SL</t>
  </si>
  <si>
    <t>K104 SL</t>
  </si>
  <si>
    <t>Worktops III</t>
  </si>
  <si>
    <t>K217 GG</t>
  </si>
  <si>
    <t>K218 GG</t>
  </si>
  <si>
    <t>толщина</t>
  </si>
  <si>
    <t>группа I</t>
  </si>
  <si>
    <t>группа II</t>
  </si>
  <si>
    <t>группа III</t>
  </si>
  <si>
    <t>группа IV</t>
  </si>
  <si>
    <t>группа V</t>
  </si>
  <si>
    <t>0,8 мм, стандарт</t>
  </si>
  <si>
    <t>Формат:</t>
  </si>
  <si>
    <t>Минимальный заказ:</t>
  </si>
  <si>
    <t>1 лист</t>
  </si>
  <si>
    <t>Группа 1</t>
  </si>
  <si>
    <t>4075 SU</t>
  </si>
  <si>
    <t>0729 BS</t>
  </si>
  <si>
    <t xml:space="preserve">K003 FP </t>
  </si>
  <si>
    <t>Группа 2</t>
  </si>
  <si>
    <t>0171 MQ</t>
  </si>
  <si>
    <t>0190 MQ</t>
  </si>
  <si>
    <t>0191 MQ</t>
  </si>
  <si>
    <t>0514 MQ</t>
  </si>
  <si>
    <t>5981 MQ</t>
  </si>
  <si>
    <t>6299 MQ</t>
  </si>
  <si>
    <t>7166 MG</t>
  </si>
  <si>
    <t>Группа 3</t>
  </si>
  <si>
    <t>Группа 4</t>
  </si>
  <si>
    <t>Группа 5</t>
  </si>
  <si>
    <t>0190 AF</t>
  </si>
  <si>
    <t>4771 AF</t>
  </si>
  <si>
    <t>Декор/толщина</t>
  </si>
  <si>
    <t>1,2 мм</t>
  </si>
  <si>
    <t>1,4 мм</t>
  </si>
  <si>
    <t>2,5 мм</t>
  </si>
  <si>
    <t>Минимальный заказ</t>
  </si>
  <si>
    <t>Формат листа</t>
  </si>
  <si>
    <t>Цвет стержня</t>
  </si>
  <si>
    <t>Серый</t>
  </si>
  <si>
    <t>10 листов</t>
  </si>
  <si>
    <t>Белый</t>
  </si>
  <si>
    <t>8685 SU</t>
  </si>
  <si>
    <t>K023 SU</t>
  </si>
  <si>
    <t>4771 AF Acrylic Super Matt</t>
  </si>
  <si>
    <t>Черный</t>
  </si>
  <si>
    <t>0190 AF Acrylic Super Matt</t>
  </si>
  <si>
    <r>
      <t>Размер листа:</t>
    </r>
    <r>
      <rPr>
        <sz val="10"/>
        <rFont val="Arial Cyr"/>
        <family val="2"/>
      </rPr>
      <t xml:space="preserve"> 4100 х 1300 мм</t>
    </r>
  </si>
  <si>
    <t xml:space="preserve">     4100 x 650 мм</t>
  </si>
  <si>
    <t>Минимальный заказ, срок поставки, другие цвета стержня - согласовывается дополнительно.</t>
  </si>
  <si>
    <t>Плиты MPB</t>
  </si>
  <si>
    <t>0101, 0164, 0182, 0191/BS</t>
  </si>
  <si>
    <t>2800х1250 мм</t>
  </si>
  <si>
    <t>Минимальный заказ - 30 листов</t>
  </si>
  <si>
    <r>
      <t xml:space="preserve"> Цены указаны </t>
    </r>
    <r>
      <rPr>
        <b/>
        <sz val="10"/>
        <color indexed="59"/>
        <rFont val="Arial"/>
        <family val="2"/>
      </rPr>
      <t>за кв м ,в грн</t>
    </r>
    <r>
      <rPr>
        <sz val="10"/>
        <color indexed="59"/>
        <rFont val="Arial"/>
        <family val="2"/>
      </rPr>
      <t xml:space="preserve"> с НДС</t>
    </r>
  </si>
  <si>
    <t>грн/м2</t>
  </si>
  <si>
    <t>Прайс на плиты KronoCompact с цветным стержнем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</si>
</sst>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[$-422]d\ mmmm\ yyyy&quot; р.&quot;"/>
    <numFmt numFmtId="191" formatCode="#,##0.0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8"/>
      <name val="Arial"/>
      <family val="2"/>
    </font>
    <font>
      <b/>
      <sz val="12"/>
      <color indexed="63"/>
      <name val="Arial Cyr"/>
      <family val="2"/>
    </font>
    <font>
      <sz val="9"/>
      <color indexed="63"/>
      <name val="Arial Cyr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6"/>
      <name val="Arial Cyr"/>
      <family val="2"/>
    </font>
    <font>
      <sz val="10"/>
      <color indexed="18"/>
      <name val="Arial"/>
      <family val="2"/>
    </font>
    <font>
      <u val="single"/>
      <sz val="10"/>
      <color indexed="18"/>
      <name val="Arial Cyr"/>
      <family val="2"/>
    </font>
    <font>
      <sz val="10"/>
      <color indexed="18"/>
      <name val="Arial Cyr"/>
      <family val="2"/>
    </font>
    <font>
      <sz val="9"/>
      <color indexed="18"/>
      <name val="Arial Cyr"/>
      <family val="0"/>
    </font>
    <font>
      <sz val="10"/>
      <color indexed="59"/>
      <name val="Arial Cyr"/>
      <family val="2"/>
    </font>
    <font>
      <sz val="10"/>
      <color indexed="12"/>
      <name val="Arial Cyr"/>
      <family val="2"/>
    </font>
    <font>
      <b/>
      <sz val="10"/>
      <color indexed="18"/>
      <name val="Arial Cyr"/>
      <family val="0"/>
    </font>
    <font>
      <b/>
      <sz val="9"/>
      <color indexed="18"/>
      <name val="Arial Cyr"/>
      <family val="0"/>
    </font>
    <font>
      <b/>
      <sz val="12"/>
      <color indexed="18"/>
      <name val="Arial Cyr"/>
      <family val="0"/>
    </font>
    <font>
      <sz val="11"/>
      <color indexed="18"/>
      <name val="Arial Cyr"/>
      <family val="2"/>
    </font>
    <font>
      <sz val="11"/>
      <name val="Arial Cyr"/>
      <family val="2"/>
    </font>
    <font>
      <u val="single"/>
      <sz val="11"/>
      <color indexed="12"/>
      <name val="Arial Cyr"/>
      <family val="2"/>
    </font>
    <font>
      <sz val="8"/>
      <name val="Arial Cyr"/>
      <family val="2"/>
    </font>
    <font>
      <b/>
      <sz val="22"/>
      <color indexed="18"/>
      <name val="Arial Cyr"/>
      <family val="2"/>
    </font>
    <font>
      <sz val="8"/>
      <color indexed="18"/>
      <name val="Times New Roman"/>
      <family val="1"/>
    </font>
    <font>
      <sz val="14"/>
      <color indexed="18"/>
      <name val="Arial"/>
      <family val="2"/>
    </font>
    <font>
      <sz val="14"/>
      <color indexed="18"/>
      <name val="Tahoma"/>
      <family val="2"/>
    </font>
    <font>
      <sz val="14"/>
      <color indexed="18"/>
      <name val="Times New Roman"/>
      <family val="1"/>
    </font>
    <font>
      <sz val="11"/>
      <color indexed="59"/>
      <name val="Arial"/>
      <family val="2"/>
    </font>
    <font>
      <b/>
      <sz val="11"/>
      <name val="Arial Cyr"/>
      <family val="0"/>
    </font>
    <font>
      <b/>
      <sz val="11"/>
      <color indexed="18"/>
      <name val="Arial Cyr"/>
      <family val="2"/>
    </font>
    <font>
      <b/>
      <sz val="10"/>
      <name val="Arial Cyr"/>
      <family val="2"/>
    </font>
    <font>
      <sz val="14"/>
      <color indexed="18"/>
      <name val="Arial Cyr"/>
      <family val="0"/>
    </font>
    <font>
      <sz val="12"/>
      <color indexed="18"/>
      <name val="Arial Cyr"/>
      <family val="0"/>
    </font>
    <font>
      <b/>
      <i/>
      <sz val="10"/>
      <color indexed="18"/>
      <name val="Arial"/>
      <family val="2"/>
    </font>
    <font>
      <b/>
      <i/>
      <sz val="10"/>
      <color indexed="18"/>
      <name val="Arial Cyr"/>
      <family val="2"/>
    </font>
    <font>
      <b/>
      <sz val="10"/>
      <color indexed="18"/>
      <name val="Arial"/>
      <family val="2"/>
    </font>
    <font>
      <b/>
      <sz val="8"/>
      <color indexed="18"/>
      <name val="Arial Cyr"/>
      <family val="0"/>
    </font>
    <font>
      <b/>
      <sz val="10"/>
      <color indexed="59"/>
      <name val="Arial Cyr"/>
      <family val="0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2"/>
    </font>
    <font>
      <b/>
      <sz val="9"/>
      <color indexed="12"/>
      <name val="Arial Cyr"/>
      <family val="0"/>
    </font>
    <font>
      <i/>
      <sz val="10"/>
      <color indexed="18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4" borderId="7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0" fillId="16" borderId="0" applyNumberFormat="0" applyBorder="0" applyAlignment="0" applyProtection="0"/>
  </cellStyleXfs>
  <cellXfs count="274">
    <xf numFmtId="0" fontId="0" fillId="0" borderId="0" xfId="0" applyAlignment="1">
      <alignment/>
    </xf>
    <xf numFmtId="14" fontId="24" fillId="0" borderId="0" xfId="0" applyNumberFormat="1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7" fillId="0" borderId="0" xfId="43" applyNumberFormat="1" applyFont="1" applyFill="1" applyBorder="1" applyAlignment="1" applyProtection="1">
      <alignment wrapText="1"/>
      <protection/>
    </xf>
    <xf numFmtId="0" fontId="26" fillId="0" borderId="0" xfId="0" applyFont="1" applyBorder="1" applyAlignment="1">
      <alignment horizontal="center"/>
    </xf>
    <xf numFmtId="14" fontId="24" fillId="0" borderId="0" xfId="0" applyNumberFormat="1" applyFont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0" borderId="0" xfId="43" applyNumberFormat="1" applyFont="1" applyFill="1" applyBorder="1" applyAlignment="1" applyProtection="1">
      <alignment wrapText="1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2" fontId="29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17" borderId="0" xfId="0" applyFill="1" applyBorder="1" applyAlignment="1">
      <alignment/>
    </xf>
    <xf numFmtId="14" fontId="46" fillId="0" borderId="0" xfId="0" applyNumberFormat="1" applyFont="1" applyAlignment="1">
      <alignment horizontal="right" vertical="center" wrapText="1"/>
    </xf>
    <xf numFmtId="185" fontId="46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11" xfId="43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7" fillId="0" borderId="11" xfId="43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0" fillId="0" borderId="0" xfId="33">
      <alignment/>
      <protection/>
    </xf>
    <xf numFmtId="0" fontId="7" fillId="0" borderId="0" xfId="43" applyNumberFormat="1" applyFont="1" applyFill="1" applyBorder="1" applyAlignment="1" applyProtection="1">
      <alignment/>
      <protection/>
    </xf>
    <xf numFmtId="0" fontId="0" fillId="0" borderId="0" xfId="33" applyBorder="1">
      <alignment/>
      <protection/>
    </xf>
    <xf numFmtId="0" fontId="0" fillId="0" borderId="0" xfId="33" applyBorder="1" applyAlignment="1">
      <alignment horizontal="center"/>
      <protection/>
    </xf>
    <xf numFmtId="185" fontId="47" fillId="0" borderId="0" xfId="0" applyNumberFormat="1" applyFont="1" applyAlignment="1">
      <alignment horizontal="right" vertical="center" wrapText="1"/>
    </xf>
    <xf numFmtId="14" fontId="36" fillId="0" borderId="0" xfId="0" applyNumberFormat="1" applyFont="1" applyAlignment="1">
      <alignment horizontal="left" vertical="center" wrapText="1"/>
    </xf>
    <xf numFmtId="0" fontId="29" fillId="0" borderId="0" xfId="54" applyFont="1">
      <alignment/>
      <protection/>
    </xf>
    <xf numFmtId="0" fontId="29" fillId="0" borderId="0" xfId="54" applyFont="1" applyAlignment="1">
      <alignment horizontal="center" vertical="center" wrapText="1"/>
      <protection/>
    </xf>
    <xf numFmtId="0" fontId="49" fillId="0" borderId="0" xfId="54" applyFont="1" applyAlignment="1">
      <alignment horizontal="center"/>
      <protection/>
    </xf>
    <xf numFmtId="14" fontId="29" fillId="0" borderId="0" xfId="54" applyNumberFormat="1" applyFont="1" applyAlignment="1">
      <alignment horizontal="center"/>
      <protection/>
    </xf>
    <xf numFmtId="0" fontId="29" fillId="0" borderId="0" xfId="54" applyFont="1" applyAlignment="1">
      <alignment horizontal="center"/>
      <protection/>
    </xf>
    <xf numFmtId="0" fontId="29" fillId="0" borderId="0" xfId="54" applyFont="1" applyAlignment="1">
      <alignment horizontal="center" vertical="center"/>
      <protection/>
    </xf>
    <xf numFmtId="0" fontId="0" fillId="0" borderId="0" xfId="54">
      <alignment/>
      <protection/>
    </xf>
    <xf numFmtId="0" fontId="0" fillId="0" borderId="0" xfId="54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30" fillId="4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14" fontId="29" fillId="0" borderId="0" xfId="54" applyNumberFormat="1" applyFont="1" applyFill="1" applyAlignment="1">
      <alignment horizontal="center"/>
      <protection/>
    </xf>
    <xf numFmtId="0" fontId="49" fillId="0" borderId="0" xfId="54" applyFont="1" applyFill="1" applyAlignment="1">
      <alignment horizontal="center"/>
      <protection/>
    </xf>
    <xf numFmtId="0" fontId="7" fillId="0" borderId="0" xfId="43" applyFill="1" applyAlignment="1">
      <alignment/>
    </xf>
    <xf numFmtId="0" fontId="29" fillId="0" borderId="0" xfId="54" applyFont="1" applyFill="1">
      <alignment/>
      <protection/>
    </xf>
    <xf numFmtId="0" fontId="29" fillId="0" borderId="0" xfId="54" applyFont="1" applyFill="1" applyAlignment="1">
      <alignment horizontal="center"/>
      <protection/>
    </xf>
    <xf numFmtId="0" fontId="29" fillId="0" borderId="0" xfId="54" applyFont="1" applyFill="1" applyAlignment="1">
      <alignment horizontal="center" vertical="center" wrapText="1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>
      <alignment/>
      <protection/>
    </xf>
    <xf numFmtId="0" fontId="54" fillId="0" borderId="0" xfId="54" applyFont="1" applyFill="1" applyBorder="1" applyAlignment="1">
      <alignment horizontal="center" vertical="center" wrapText="1"/>
      <protection/>
    </xf>
    <xf numFmtId="4" fontId="36" fillId="0" borderId="10" xfId="54" applyNumberFormat="1" applyFont="1" applyFill="1" applyBorder="1" applyAlignment="1">
      <alignment horizontal="center" vertical="center" wrapText="1"/>
      <protection/>
    </xf>
    <xf numFmtId="4" fontId="36" fillId="0" borderId="0" xfId="54" applyNumberFormat="1" applyFont="1" applyFill="1" applyBorder="1" applyAlignment="1">
      <alignment horizontal="center" vertical="center" wrapText="1"/>
      <protection/>
    </xf>
    <xf numFmtId="4" fontId="36" fillId="0" borderId="0" xfId="54" applyNumberFormat="1" applyFont="1" applyBorder="1" applyAlignment="1">
      <alignment horizontal="center" vertical="center" wrapText="1"/>
      <protection/>
    </xf>
    <xf numFmtId="0" fontId="29" fillId="0" borderId="0" xfId="54" applyFont="1" applyBorder="1">
      <alignment/>
      <protection/>
    </xf>
    <xf numFmtId="0" fontId="33" fillId="0" borderId="0" xfId="54" applyFont="1" applyBorder="1" applyAlignment="1">
      <alignment horizontal="center" vertical="center" wrapText="1"/>
      <protection/>
    </xf>
    <xf numFmtId="49" fontId="30" fillId="0" borderId="10" xfId="0" applyNumberFormat="1" applyFont="1" applyBorder="1" applyAlignment="1">
      <alignment horizontal="center" vertical="center" wrapText="1"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0" fillId="17" borderId="0" xfId="33" applyFill="1" applyAlignment="1">
      <alignment horizontal="center"/>
      <protection/>
    </xf>
    <xf numFmtId="0" fontId="7" fillId="0" borderId="0" xfId="43" applyFont="1" applyAlignment="1">
      <alignment horizontal="center"/>
    </xf>
    <xf numFmtId="0" fontId="0" fillId="17" borderId="10" xfId="33" applyFont="1" applyFill="1" applyBorder="1">
      <alignment/>
      <protection/>
    </xf>
    <xf numFmtId="0" fontId="7" fillId="17" borderId="10" xfId="43" applyNumberFormat="1" applyFont="1" applyFill="1" applyBorder="1" applyAlignment="1" applyProtection="1">
      <alignment horizontal="center" vertical="center" wrapText="1"/>
      <protection/>
    </xf>
    <xf numFmtId="0" fontId="0" fillId="17" borderId="0" xfId="33" applyFill="1">
      <alignment/>
      <protection/>
    </xf>
    <xf numFmtId="0" fontId="7" fillId="0" borderId="0" xfId="43" applyNumberFormat="1" applyFont="1" applyFill="1" applyBorder="1" applyAlignment="1" applyProtection="1">
      <alignment horizontal="center"/>
      <protection/>
    </xf>
    <xf numFmtId="0" fontId="35" fillId="0" borderId="0" xfId="54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9" fontId="0" fillId="0" borderId="0" xfId="0" applyNumberFormat="1" applyAlignment="1">
      <alignment/>
    </xf>
    <xf numFmtId="0" fontId="57" fillId="0" borderId="0" xfId="0" applyFont="1" applyAlignment="1">
      <alignment/>
    </xf>
    <xf numFmtId="0" fontId="49" fillId="0" borderId="0" xfId="54" applyFont="1" applyAlignment="1">
      <alignment wrapText="1"/>
      <protection/>
    </xf>
    <xf numFmtId="0" fontId="46" fillId="0" borderId="10" xfId="0" applyFont="1" applyBorder="1" applyAlignment="1">
      <alignment/>
    </xf>
    <xf numFmtId="0" fontId="37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58" fillId="18" borderId="12" xfId="33" applyFont="1" applyFill="1" applyBorder="1" applyAlignment="1">
      <alignment horizontal="center" vertical="center"/>
      <protection/>
    </xf>
    <xf numFmtId="0" fontId="58" fillId="18" borderId="13" xfId="33" applyFont="1" applyFill="1" applyBorder="1" applyAlignment="1">
      <alignment horizontal="center" vertical="center"/>
      <protection/>
    </xf>
    <xf numFmtId="0" fontId="0" fillId="19" borderId="10" xfId="33" applyFill="1" applyBorder="1">
      <alignment/>
      <protection/>
    </xf>
    <xf numFmtId="0" fontId="0" fillId="19" borderId="10" xfId="33" applyFont="1" applyFill="1" applyBorder="1">
      <alignment/>
      <protection/>
    </xf>
    <xf numFmtId="0" fontId="7" fillId="0" borderId="0" xfId="43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7" fillId="0" borderId="10" xfId="43" applyBorder="1" applyAlignment="1">
      <alignment horizontal="center"/>
    </xf>
    <xf numFmtId="0" fontId="7" fillId="0" borderId="14" xfId="43" applyNumberForma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17" borderId="10" xfId="33" applyFont="1" applyFill="1" applyBorder="1" applyAlignment="1">
      <alignment horizontal="center" vertical="top" wrapText="1"/>
      <protection/>
    </xf>
    <xf numFmtId="0" fontId="0" fillId="17" borderId="10" xfId="33" applyFont="1" applyFill="1" applyBorder="1" applyAlignment="1">
      <alignment vertical="top" wrapText="1"/>
      <protection/>
    </xf>
    <xf numFmtId="0" fontId="0" fillId="17" borderId="10" xfId="33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vertical="top"/>
    </xf>
    <xf numFmtId="0" fontId="0" fillId="0" borderId="10" xfId="33" applyFont="1" applyFill="1" applyBorder="1" applyAlignment="1">
      <alignment horizontal="left" vertical="top" wrapText="1"/>
      <protection/>
    </xf>
    <xf numFmtId="0" fontId="0" fillId="0" borderId="10" xfId="33" applyFont="1" applyFill="1" applyBorder="1" applyAlignment="1">
      <alignment horizontal="center" vertical="top" wrapText="1"/>
      <protection/>
    </xf>
    <xf numFmtId="0" fontId="0" fillId="19" borderId="10" xfId="33" applyFont="1" applyFill="1" applyBorder="1" applyAlignment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17" borderId="10" xfId="33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 vertical="center" wrapText="1"/>
    </xf>
    <xf numFmtId="0" fontId="33" fillId="0" borderId="16" xfId="54" applyFont="1" applyFill="1" applyBorder="1" applyAlignment="1">
      <alignment horizontal="center" vertical="center" wrapText="1"/>
      <protection/>
    </xf>
    <xf numFmtId="0" fontId="0" fillId="4" borderId="10" xfId="0" applyFill="1" applyBorder="1" applyAlignment="1">
      <alignment horizontal="center"/>
    </xf>
    <xf numFmtId="4" fontId="52" fillId="0" borderId="17" xfId="0" applyNumberFormat="1" applyFont="1" applyBorder="1" applyAlignment="1">
      <alignment horizontal="center" vertical="center" wrapText="1"/>
    </xf>
    <xf numFmtId="2" fontId="33" fillId="0" borderId="18" xfId="0" applyNumberFormat="1" applyFont="1" applyBorder="1" applyAlignment="1">
      <alignment horizontal="center" vertical="center" wrapText="1"/>
    </xf>
    <xf numFmtId="191" fontId="29" fillId="0" borderId="17" xfId="0" applyNumberFormat="1" applyFont="1" applyFill="1" applyBorder="1" applyAlignment="1">
      <alignment horizontal="center" vertical="center" wrapText="1"/>
    </xf>
    <xf numFmtId="3" fontId="60" fillId="0" borderId="19" xfId="0" applyNumberFormat="1" applyFont="1" applyFill="1" applyBorder="1" applyAlignment="1">
      <alignment horizontal="center" vertical="center" wrapText="1"/>
    </xf>
    <xf numFmtId="191" fontId="29" fillId="0" borderId="20" xfId="0" applyNumberFormat="1" applyFont="1" applyFill="1" applyBorder="1" applyAlignment="1">
      <alignment horizontal="center" vertical="center" wrapText="1"/>
    </xf>
    <xf numFmtId="3" fontId="60" fillId="0" borderId="21" xfId="0" applyNumberFormat="1" applyFont="1" applyFill="1" applyBorder="1" applyAlignment="1">
      <alignment horizontal="center" vertical="center" wrapText="1"/>
    </xf>
    <xf numFmtId="191" fontId="29" fillId="0" borderId="18" xfId="0" applyNumberFormat="1" applyFont="1" applyFill="1" applyBorder="1" applyAlignment="1">
      <alignment horizontal="center" vertical="center" wrapText="1"/>
    </xf>
    <xf numFmtId="3" fontId="60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/>
    </xf>
    <xf numFmtId="49" fontId="0" fillId="0" borderId="23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0" fontId="57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4" fillId="0" borderId="0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8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8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8" fillId="0" borderId="16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48" fillId="0" borderId="3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31" xfId="0" applyFill="1" applyBorder="1" applyAlignment="1">
      <alignment/>
    </xf>
    <xf numFmtId="49" fontId="33" fillId="0" borderId="0" xfId="54" applyNumberFormat="1" applyFont="1" applyBorder="1" applyAlignment="1">
      <alignment horizontal="center" vertical="center" wrapText="1"/>
      <protection/>
    </xf>
    <xf numFmtId="0" fontId="29" fillId="0" borderId="0" xfId="54" applyFont="1" applyBorder="1" applyAlignment="1">
      <alignment vertical="center" wrapText="1"/>
      <protection/>
    </xf>
    <xf numFmtId="4" fontId="37" fillId="0" borderId="0" xfId="54" applyNumberFormat="1" applyFont="1" applyFill="1" applyBorder="1" applyAlignment="1">
      <alignment vertical="center" wrapText="1"/>
      <protection/>
    </xf>
    <xf numFmtId="49" fontId="30" fillId="0" borderId="0" xfId="0" applyNumberFormat="1" applyFont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47" fillId="20" borderId="1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ill="1" applyBorder="1" applyAlignment="1">
      <alignment/>
    </xf>
    <xf numFmtId="0" fontId="33" fillId="0" borderId="0" xfId="54" applyFont="1" applyFill="1" applyBorder="1" applyAlignment="1">
      <alignment vertical="center" wrapText="1"/>
      <protection/>
    </xf>
    <xf numFmtId="14" fontId="51" fillId="0" borderId="26" xfId="0" applyNumberFormat="1" applyFont="1" applyBorder="1" applyAlignment="1">
      <alignment horizontal="center" vertical="center" wrapText="1"/>
    </xf>
    <xf numFmtId="14" fontId="51" fillId="0" borderId="37" xfId="0" applyNumberFormat="1" applyFont="1" applyBorder="1" applyAlignment="1">
      <alignment horizontal="center" vertical="center" wrapText="1"/>
    </xf>
    <xf numFmtId="0" fontId="38" fillId="0" borderId="0" xfId="43" applyFont="1" applyAlignment="1">
      <alignment horizontal="center" vertical="center" wrapText="1"/>
    </xf>
    <xf numFmtId="0" fontId="47" fillId="0" borderId="38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7" fillId="0" borderId="0" xfId="43" applyBorder="1" applyAlignment="1">
      <alignment vertical="center" wrapText="1"/>
    </xf>
    <xf numFmtId="0" fontId="0" fillId="0" borderId="0" xfId="0" applyBorder="1" applyAlignment="1">
      <alignment/>
    </xf>
    <xf numFmtId="0" fontId="47" fillId="20" borderId="0" xfId="3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4" fontId="52" fillId="0" borderId="39" xfId="0" applyNumberFormat="1" applyFont="1" applyBorder="1" applyAlignment="1">
      <alignment horizontal="center" vertical="center" wrapText="1"/>
    </xf>
    <xf numFmtId="4" fontId="52" fillId="0" borderId="40" xfId="0" applyNumberFormat="1" applyFont="1" applyBorder="1" applyAlignment="1">
      <alignment horizontal="center" vertical="center" wrapText="1"/>
    </xf>
    <xf numFmtId="14" fontId="53" fillId="0" borderId="25" xfId="0" applyNumberFormat="1" applyFont="1" applyBorder="1" applyAlignment="1">
      <alignment horizontal="center" vertical="center" wrapText="1"/>
    </xf>
    <xf numFmtId="14" fontId="53" fillId="0" borderId="41" xfId="0" applyNumberFormat="1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textRotation="90"/>
    </xf>
    <xf numFmtId="0" fontId="47" fillId="0" borderId="43" xfId="0" applyFont="1" applyBorder="1" applyAlignment="1">
      <alignment horizontal="center" textRotation="90"/>
    </xf>
    <xf numFmtId="0" fontId="47" fillId="0" borderId="44" xfId="0" applyFont="1" applyBorder="1" applyAlignment="1">
      <alignment horizontal="center" textRotation="90"/>
    </xf>
    <xf numFmtId="0" fontId="29" fillId="0" borderId="37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6" xfId="0" applyFont="1" applyBorder="1" applyAlignment="1">
      <alignment horizontal="center" textRotation="90"/>
    </xf>
    <xf numFmtId="0" fontId="47" fillId="0" borderId="38" xfId="0" applyFont="1" applyBorder="1" applyAlignment="1">
      <alignment horizontal="center" textRotation="90"/>
    </xf>
    <xf numFmtId="0" fontId="29" fillId="0" borderId="26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textRotation="90"/>
    </xf>
    <xf numFmtId="0" fontId="35" fillId="0" borderId="48" xfId="0" applyFont="1" applyBorder="1" applyAlignment="1">
      <alignment horizontal="left" textRotation="90"/>
    </xf>
    <xf numFmtId="0" fontId="35" fillId="0" borderId="49" xfId="0" applyFont="1" applyBorder="1" applyAlignment="1">
      <alignment horizontal="left" textRotation="90"/>
    </xf>
    <xf numFmtId="0" fontId="35" fillId="0" borderId="50" xfId="0" applyFont="1" applyBorder="1" applyAlignment="1">
      <alignment horizontal="center" textRotation="90"/>
    </xf>
    <xf numFmtId="0" fontId="35" fillId="0" borderId="51" xfId="0" applyFont="1" applyBorder="1" applyAlignment="1">
      <alignment horizontal="center" textRotation="90"/>
    </xf>
    <xf numFmtId="0" fontId="35" fillId="0" borderId="47" xfId="0" applyFont="1" applyBorder="1" applyAlignment="1">
      <alignment horizontal="left" textRotation="90" wrapText="1"/>
    </xf>
    <xf numFmtId="0" fontId="35" fillId="0" borderId="48" xfId="0" applyFont="1" applyBorder="1" applyAlignment="1">
      <alignment horizontal="left" textRotation="90" wrapText="1"/>
    </xf>
    <xf numFmtId="0" fontId="3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3" fillId="20" borderId="16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 vertical="center" wrapText="1"/>
    </xf>
    <xf numFmtId="0" fontId="33" fillId="20" borderId="34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5" fontId="0" fillId="0" borderId="0" xfId="0" applyNumberForma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/>
    </xf>
    <xf numFmtId="0" fontId="42" fillId="20" borderId="0" xfId="0" applyFont="1" applyFill="1" applyBorder="1" applyAlignment="1">
      <alignment horizontal="center" vertical="center" wrapText="1"/>
    </xf>
    <xf numFmtId="0" fontId="43" fillId="2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33" fillId="0" borderId="10" xfId="54" applyFont="1" applyFill="1" applyBorder="1" applyAlignment="1">
      <alignment horizontal="center" vertical="center" wrapText="1"/>
      <protection/>
    </xf>
    <xf numFmtId="0" fontId="33" fillId="4" borderId="24" xfId="0" applyNumberFormat="1" applyFont="1" applyFill="1" applyBorder="1" applyAlignment="1">
      <alignment horizontal="center" vertical="center" wrapText="1"/>
    </xf>
    <xf numFmtId="0" fontId="33" fillId="4" borderId="52" xfId="0" applyNumberFormat="1" applyFont="1" applyFill="1" applyBorder="1" applyAlignment="1">
      <alignment horizontal="center" vertical="center" wrapText="1"/>
    </xf>
    <xf numFmtId="0" fontId="33" fillId="4" borderId="23" xfId="0" applyNumberFormat="1" applyFont="1" applyFill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33" fillId="0" borderId="5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0" fillId="0" borderId="0" xfId="54" applyAlignment="1">
      <alignment horizontal="center"/>
      <protection/>
    </xf>
    <xf numFmtId="0" fontId="49" fillId="0" borderId="0" xfId="54" applyFont="1" applyAlignment="1">
      <alignment horizontal="center"/>
      <protection/>
    </xf>
    <xf numFmtId="0" fontId="36" fillId="0" borderId="0" xfId="54" applyFont="1" applyFill="1" applyAlignment="1">
      <alignment horizontal="left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right" vertical="center" wrapText="1"/>
    </xf>
    <xf numFmtId="0" fontId="35" fillId="0" borderId="10" xfId="54" applyFont="1" applyFill="1" applyBorder="1" applyAlignment="1">
      <alignment horizontal="center" vertical="center" wrapText="1"/>
      <protection/>
    </xf>
    <xf numFmtId="0" fontId="46" fillId="16" borderId="10" xfId="0" applyFont="1" applyFill="1" applyBorder="1" applyAlignment="1">
      <alignment horizontal="center"/>
    </xf>
    <xf numFmtId="0" fontId="47" fillId="21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35" fillId="0" borderId="35" xfId="54" applyFont="1" applyFill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49" fillId="0" borderId="0" xfId="54" applyFont="1" applyAlignment="1">
      <alignment horizontal="center" wrapText="1"/>
      <protection/>
    </xf>
    <xf numFmtId="0" fontId="33" fillId="0" borderId="16" xfId="54" applyFont="1" applyFill="1" applyBorder="1" applyAlignment="1">
      <alignment horizontal="center" vertical="center" wrapText="1"/>
      <protection/>
    </xf>
    <xf numFmtId="0" fontId="33" fillId="0" borderId="34" xfId="54" applyFont="1" applyFill="1" applyBorder="1" applyAlignment="1">
      <alignment horizontal="center" vertical="center" wrapText="1"/>
      <protection/>
    </xf>
    <xf numFmtId="4" fontId="36" fillId="0" borderId="10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 shrinkToFit="1"/>
    </xf>
    <xf numFmtId="2" fontId="48" fillId="4" borderId="10" xfId="0" applyNumberFormat="1" applyFont="1" applyFill="1" applyBorder="1" applyAlignment="1">
      <alignment horizontal="center" vertical="center" wrapText="1" shrinkToFit="1"/>
    </xf>
    <xf numFmtId="0" fontId="56" fillId="17" borderId="16" xfId="33" applyFont="1" applyFill="1" applyBorder="1" applyAlignment="1">
      <alignment horizontal="center"/>
      <protection/>
    </xf>
    <xf numFmtId="0" fontId="56" fillId="17" borderId="33" xfId="33" applyFont="1" applyFill="1" applyBorder="1" applyAlignment="1">
      <alignment horizontal="center"/>
      <protection/>
    </xf>
    <xf numFmtId="0" fontId="56" fillId="17" borderId="34" xfId="33" applyFont="1" applyFill="1" applyBorder="1" applyAlignment="1">
      <alignment horizontal="center"/>
      <protection/>
    </xf>
    <xf numFmtId="0" fontId="0" fillId="17" borderId="0" xfId="33" applyFill="1" applyBorder="1" applyAlignment="1">
      <alignment/>
      <protection/>
    </xf>
    <xf numFmtId="0" fontId="33" fillId="17" borderId="53" xfId="33" applyFont="1" applyFill="1" applyBorder="1" applyAlignment="1">
      <alignment horizontal="center" vertical="center"/>
      <protection/>
    </xf>
    <xf numFmtId="0" fontId="0" fillId="17" borderId="10" xfId="33" applyFont="1" applyFill="1" applyBorder="1" applyAlignment="1">
      <alignment horizontal="left" vertical="center" wrapText="1"/>
      <protection/>
    </xf>
    <xf numFmtId="0" fontId="7" fillId="0" borderId="0" xfId="43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ластик HPL _2014 ценообразовани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hyperlink" Target="http://www.plastics.ua/dom" TargetMode="External" /><Relationship Id="rId5" Type="http://schemas.openxmlformats.org/officeDocument/2006/relationships/hyperlink" Target="#&#1050;&#1086;&#1085;&#1090;&#1072;&#1082;&#1090;&#1099;!A1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6.png" /><Relationship Id="rId5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http://www.plastics.ua/dom" TargetMode="External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6.png" /><Relationship Id="rId5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50;&#1086;&#1085;&#1090;&#1072;&#1082;&#1090;&#1099;!A1" /><Relationship Id="rId2" Type="http://schemas.openxmlformats.org/officeDocument/2006/relationships/hyperlink" Target="http://www.plastics.ua/dom" TargetMode="External" /><Relationship Id="rId3" Type="http://schemas.openxmlformats.org/officeDocument/2006/relationships/image" Target="../media/image6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7.jpeg" /><Relationship Id="rId3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cs.ua/dom" TargetMode="External" /><Relationship Id="rId2" Type="http://schemas.openxmlformats.org/officeDocument/2006/relationships/image" Target="../media/image7.jpeg" /><Relationship Id="rId3" Type="http://schemas.openxmlformats.org/officeDocument/2006/relationships/hyperlink" Target="#&#1050;&#1086;&#1085;&#1090;&#1072;&#1082;&#1090;&#1099;!A1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4</xdr:row>
      <xdr:rowOff>38100</xdr:rowOff>
    </xdr:from>
    <xdr:to>
      <xdr:col>1</xdr:col>
      <xdr:colOff>2533650</xdr:colOff>
      <xdr:row>4</xdr:row>
      <xdr:rowOff>904875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45732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1257300</xdr:colOff>
      <xdr:row>6</xdr:row>
      <xdr:rowOff>57150</xdr:rowOff>
    </xdr:from>
    <xdr:to>
      <xdr:col>1</xdr:col>
      <xdr:colOff>2619375</xdr:colOff>
      <xdr:row>6</xdr:row>
      <xdr:rowOff>476250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647950"/>
          <a:ext cx="1362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1143000</xdr:colOff>
      <xdr:row>7</xdr:row>
      <xdr:rowOff>28575</xdr:rowOff>
    </xdr:from>
    <xdr:to>
      <xdr:col>1</xdr:col>
      <xdr:colOff>2762250</xdr:colOff>
      <xdr:row>8</xdr:row>
      <xdr:rowOff>485775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318135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1200150</xdr:colOff>
      <xdr:row>0</xdr:row>
      <xdr:rowOff>57150</xdr:rowOff>
    </xdr:from>
    <xdr:to>
      <xdr:col>1</xdr:col>
      <xdr:colOff>3476625</xdr:colOff>
      <xdr:row>0</xdr:row>
      <xdr:rowOff>209550</xdr:rowOff>
    </xdr:to>
    <xdr:sp>
      <xdr:nvSpPr>
        <xdr:cNvPr id="4" name="Rectangle 13"/>
        <xdr:cNvSpPr>
          <a:spLocks/>
        </xdr:cNvSpPr>
      </xdr:nvSpPr>
      <xdr:spPr>
        <a:xfrm>
          <a:off x="4219575" y="57150"/>
          <a:ext cx="2276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1</xdr:col>
      <xdr:colOff>1762125</xdr:colOff>
      <xdr:row>0</xdr:row>
      <xdr:rowOff>476250</xdr:rowOff>
    </xdr:from>
    <xdr:to>
      <xdr:col>1</xdr:col>
      <xdr:colOff>3419475</xdr:colOff>
      <xdr:row>0</xdr:row>
      <xdr:rowOff>733425</xdr:rowOff>
    </xdr:to>
    <xdr:sp>
      <xdr:nvSpPr>
        <xdr:cNvPr id="5" name="Rectangle 14">
          <a:hlinkClick r:id="rId4"/>
        </xdr:cNvPr>
        <xdr:cNvSpPr>
          <a:spLocks/>
        </xdr:cNvSpPr>
      </xdr:nvSpPr>
      <xdr:spPr>
        <a:xfrm>
          <a:off x="4781550" y="476250"/>
          <a:ext cx="1657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1</xdr:col>
      <xdr:colOff>857250</xdr:colOff>
      <xdr:row>0</xdr:row>
      <xdr:rowOff>266700</xdr:rowOff>
    </xdr:from>
    <xdr:to>
      <xdr:col>1</xdr:col>
      <xdr:colOff>3467100</xdr:colOff>
      <xdr:row>0</xdr:row>
      <xdr:rowOff>476250</xdr:rowOff>
    </xdr:to>
    <xdr:sp>
      <xdr:nvSpPr>
        <xdr:cNvPr id="6" name="Rectangle 12">
          <a:hlinkClick r:id="rId5"/>
        </xdr:cNvPr>
        <xdr:cNvSpPr>
          <a:spLocks/>
        </xdr:cNvSpPr>
      </xdr:nvSpPr>
      <xdr:spPr>
        <a:xfrm>
          <a:off x="3876675" y="26670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</a:t>
          </a: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o</a:t>
          </a: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ве и Грузии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600075</xdr:rowOff>
    </xdr:to>
    <xdr:pic>
      <xdr:nvPicPr>
        <xdr:cNvPr id="7" name="Picture 106" descr="Plastics-DOM_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3724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390525</xdr:rowOff>
    </xdr:from>
    <xdr:to>
      <xdr:col>4</xdr:col>
      <xdr:colOff>1095375</xdr:colOff>
      <xdr:row>3</xdr:row>
      <xdr:rowOff>19050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38100</xdr:rowOff>
    </xdr:from>
    <xdr:to>
      <xdr:col>4</xdr:col>
      <xdr:colOff>1304925</xdr:colOff>
      <xdr:row>0</xdr:row>
      <xdr:rowOff>200025</xdr:rowOff>
    </xdr:to>
    <xdr:sp>
      <xdr:nvSpPr>
        <xdr:cNvPr id="2" name="Rectangle 13"/>
        <xdr:cNvSpPr>
          <a:spLocks/>
        </xdr:cNvSpPr>
      </xdr:nvSpPr>
      <xdr:spPr>
        <a:xfrm>
          <a:off x="4114800" y="38100"/>
          <a:ext cx="2590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3</xdr:col>
      <xdr:colOff>1257300</xdr:colOff>
      <xdr:row>0</xdr:row>
      <xdr:rowOff>390525</xdr:rowOff>
    </xdr:from>
    <xdr:to>
      <xdr:col>4</xdr:col>
      <xdr:colOff>1295400</xdr:colOff>
      <xdr:row>0</xdr:row>
      <xdr:rowOff>657225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5305425" y="390525"/>
          <a:ext cx="1390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3</xdr:col>
      <xdr:colOff>57150</xdr:colOff>
      <xdr:row>0</xdr:row>
      <xdr:rowOff>190500</xdr:rowOff>
    </xdr:from>
    <xdr:to>
      <xdr:col>4</xdr:col>
      <xdr:colOff>1304925</xdr:colOff>
      <xdr:row>0</xdr:row>
      <xdr:rowOff>400050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105275" y="190500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0</xdr:colOff>
      <xdr:row>35</xdr:row>
      <xdr:rowOff>209550</xdr:rowOff>
    </xdr:from>
    <xdr:to>
      <xdr:col>4</xdr:col>
      <xdr:colOff>1333500</xdr:colOff>
      <xdr:row>36</xdr:row>
      <xdr:rowOff>104775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515350"/>
          <a:ext cx="6734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1343025</xdr:colOff>
      <xdr:row>0</xdr:row>
      <xdr:rowOff>647700</xdr:rowOff>
    </xdr:to>
    <xdr:pic>
      <xdr:nvPicPr>
        <xdr:cNvPr id="6" name="Picture 13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4038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381000</xdr:rowOff>
    </xdr:from>
    <xdr:to>
      <xdr:col>7</xdr:col>
      <xdr:colOff>9525</xdr:colOff>
      <xdr:row>4</xdr:row>
      <xdr:rowOff>152400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200150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533400</xdr:colOff>
      <xdr:row>0</xdr:row>
      <xdr:rowOff>19050</xdr:rowOff>
    </xdr:from>
    <xdr:to>
      <xdr:col>8</xdr:col>
      <xdr:colOff>0</xdr:colOff>
      <xdr:row>0</xdr:row>
      <xdr:rowOff>190500</xdr:rowOff>
    </xdr:to>
    <xdr:sp>
      <xdr:nvSpPr>
        <xdr:cNvPr id="2" name="Rectangle 13"/>
        <xdr:cNvSpPr>
          <a:spLocks/>
        </xdr:cNvSpPr>
      </xdr:nvSpPr>
      <xdr:spPr>
        <a:xfrm>
          <a:off x="5162550" y="19050"/>
          <a:ext cx="1381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7</xdr:col>
      <xdr:colOff>161925</xdr:colOff>
      <xdr:row>0</xdr:row>
      <xdr:rowOff>352425</xdr:rowOff>
    </xdr:from>
    <xdr:to>
      <xdr:col>8</xdr:col>
      <xdr:colOff>0</xdr:colOff>
      <xdr:row>0</xdr:row>
      <xdr:rowOff>552450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6067425" y="35242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5</xdr:col>
      <xdr:colOff>209550</xdr:colOff>
      <xdr:row>0</xdr:row>
      <xdr:rowOff>152400</xdr:rowOff>
    </xdr:from>
    <xdr:to>
      <xdr:col>8</xdr:col>
      <xdr:colOff>0</xdr:colOff>
      <xdr:row>0</xdr:row>
      <xdr:rowOff>361950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838700" y="152400"/>
          <a:ext cx="1704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7</xdr:col>
      <xdr:colOff>447675</xdr:colOff>
      <xdr:row>30</xdr:row>
      <xdr:rowOff>133350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048500"/>
          <a:ext cx="63531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390525</xdr:colOff>
      <xdr:row>0</xdr:row>
      <xdr:rowOff>561975</xdr:rowOff>
    </xdr:to>
    <xdr:pic>
      <xdr:nvPicPr>
        <xdr:cNvPr id="6" name="Picture 13" descr="Plastics-DO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495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0</xdr:row>
      <xdr:rowOff>180975</xdr:rowOff>
    </xdr:from>
    <xdr:to>
      <xdr:col>9</xdr:col>
      <xdr:colOff>714375</xdr:colOff>
      <xdr:row>0</xdr:row>
      <xdr:rowOff>390525</xdr:rowOff>
    </xdr:to>
    <xdr:sp>
      <xdr:nvSpPr>
        <xdr:cNvPr id="1" name="Rectangle 12">
          <a:hlinkClick r:id="rId1"/>
        </xdr:cNvPr>
        <xdr:cNvSpPr>
          <a:spLocks/>
        </xdr:cNvSpPr>
      </xdr:nvSpPr>
      <xdr:spPr>
        <a:xfrm>
          <a:off x="6800850" y="180975"/>
          <a:ext cx="2600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>
    <xdr:from>
      <xdr:col>6</xdr:col>
      <xdr:colOff>657225</xdr:colOff>
      <xdr:row>0</xdr:row>
      <xdr:rowOff>28575</xdr:rowOff>
    </xdr:from>
    <xdr:to>
      <xdr:col>9</xdr:col>
      <xdr:colOff>714375</xdr:colOff>
      <xdr:row>0</xdr:row>
      <xdr:rowOff>190500</xdr:rowOff>
    </xdr:to>
    <xdr:sp>
      <xdr:nvSpPr>
        <xdr:cNvPr id="2" name="Rectangle 13"/>
        <xdr:cNvSpPr>
          <a:spLocks/>
        </xdr:cNvSpPr>
      </xdr:nvSpPr>
      <xdr:spPr>
        <a:xfrm>
          <a:off x="6762750" y="28575"/>
          <a:ext cx="2638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8</xdr:col>
      <xdr:colOff>104775</xdr:colOff>
      <xdr:row>0</xdr:row>
      <xdr:rowOff>400050</xdr:rowOff>
    </xdr:from>
    <xdr:to>
      <xdr:col>9</xdr:col>
      <xdr:colOff>714375</xdr:colOff>
      <xdr:row>0</xdr:row>
      <xdr:rowOff>600075</xdr:rowOff>
    </xdr:to>
    <xdr:sp>
      <xdr:nvSpPr>
        <xdr:cNvPr id="3" name="Rectangle 14">
          <a:hlinkClick r:id="rId2"/>
        </xdr:cNvPr>
        <xdr:cNvSpPr>
          <a:spLocks/>
        </xdr:cNvSpPr>
      </xdr:nvSpPr>
      <xdr:spPr>
        <a:xfrm>
          <a:off x="8020050" y="400050"/>
          <a:ext cx="1381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 editAs="oneCell">
    <xdr:from>
      <xdr:col>0</xdr:col>
      <xdr:colOff>9525</xdr:colOff>
      <xdr:row>49</xdr:row>
      <xdr:rowOff>133350</xdr:rowOff>
    </xdr:from>
    <xdr:to>
      <xdr:col>10</xdr:col>
      <xdr:colOff>9525</xdr:colOff>
      <xdr:row>51</xdr:row>
      <xdr:rowOff>9525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849225"/>
          <a:ext cx="9458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638175</xdr:rowOff>
    </xdr:to>
    <xdr:pic>
      <xdr:nvPicPr>
        <xdr:cNvPr id="5" name="Picture 8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0</xdr:row>
      <xdr:rowOff>733425</xdr:rowOff>
    </xdr:to>
    <xdr:pic>
      <xdr:nvPicPr>
        <xdr:cNvPr id="1" name="Picture 2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0</xdr:row>
      <xdr:rowOff>647700</xdr:rowOff>
    </xdr:to>
    <xdr:pic>
      <xdr:nvPicPr>
        <xdr:cNvPr id="1" name="Picture 3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29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676275</xdr:colOff>
      <xdr:row>5</xdr:row>
      <xdr:rowOff>38100</xdr:rowOff>
    </xdr:to>
    <xdr:pic>
      <xdr:nvPicPr>
        <xdr:cNvPr id="1" name="Picture 2" descr="Plastics-D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171450</xdr:rowOff>
    </xdr:from>
    <xdr:to>
      <xdr:col>7</xdr:col>
      <xdr:colOff>676275</xdr:colOff>
      <xdr:row>21</xdr:row>
      <xdr:rowOff>152400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81450"/>
          <a:ext cx="5476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685800</xdr:colOff>
      <xdr:row>7</xdr:row>
      <xdr:rowOff>114300</xdr:rowOff>
    </xdr:from>
    <xdr:to>
      <xdr:col>3</xdr:col>
      <xdr:colOff>685800</xdr:colOff>
      <xdr:row>7</xdr:row>
      <xdr:rowOff>295275</xdr:rowOff>
    </xdr:to>
    <xdr:pic>
      <xdr:nvPicPr>
        <xdr:cNvPr id="3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24777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6</xdr:row>
      <xdr:rowOff>9525</xdr:rowOff>
    </xdr:from>
    <xdr:to>
      <xdr:col>7</xdr:col>
      <xdr:colOff>676275</xdr:colOff>
      <xdr:row>7</xdr:row>
      <xdr:rowOff>247650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981075"/>
          <a:ext cx="1504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2571750</xdr:colOff>
      <xdr:row>0</xdr:row>
      <xdr:rowOff>38100</xdr:rowOff>
    </xdr:from>
    <xdr:to>
      <xdr:col>3</xdr:col>
      <xdr:colOff>1200150</xdr:colOff>
      <xdr:row>0</xdr:row>
      <xdr:rowOff>200025</xdr:rowOff>
    </xdr:to>
    <xdr:sp>
      <xdr:nvSpPr>
        <xdr:cNvPr id="1" name="Rectangle 13"/>
        <xdr:cNvSpPr>
          <a:spLocks/>
        </xdr:cNvSpPr>
      </xdr:nvSpPr>
      <xdr:spPr>
        <a:xfrm>
          <a:off x="3810000" y="38100"/>
          <a:ext cx="2981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т.(044) 201 15 40, ф. (044) 201 15 49</a:t>
          </a:r>
        </a:p>
      </xdr:txBody>
    </xdr:sp>
    <xdr:clientData/>
  </xdr:twoCellAnchor>
  <xdr:twoCellAnchor>
    <xdr:from>
      <xdr:col>2</xdr:col>
      <xdr:colOff>1647825</xdr:colOff>
      <xdr:row>0</xdr:row>
      <xdr:rowOff>409575</xdr:rowOff>
    </xdr:from>
    <xdr:to>
      <xdr:col>3</xdr:col>
      <xdr:colOff>1200150</xdr:colOff>
      <xdr:row>0</xdr:row>
      <xdr:rowOff>695325</xdr:rowOff>
    </xdr:to>
    <xdr:sp>
      <xdr:nvSpPr>
        <xdr:cNvPr id="2" name="Rectangle 14">
          <a:hlinkClick r:id="rId1"/>
        </xdr:cNvPr>
        <xdr:cNvSpPr>
          <a:spLocks/>
        </xdr:cNvSpPr>
      </xdr:nvSpPr>
      <xdr:spPr>
        <a:xfrm>
          <a:off x="5467350" y="409575"/>
          <a:ext cx="1323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www.plastics.ua/dom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9525</xdr:colOff>
      <xdr:row>34</xdr:row>
      <xdr:rowOff>0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9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209550</xdr:rowOff>
    </xdr:from>
    <xdr:to>
      <xdr:col>3</xdr:col>
      <xdr:colOff>1200150</xdr:colOff>
      <xdr:row>0</xdr:row>
      <xdr:rowOff>419100</xdr:rowOff>
    </xdr:to>
    <xdr:sp>
      <xdr:nvSpPr>
        <xdr:cNvPr id="4" name="Rectangle 12">
          <a:hlinkClick r:id="rId3"/>
        </xdr:cNvPr>
        <xdr:cNvSpPr>
          <a:spLocks/>
        </xdr:cNvSpPr>
      </xdr:nvSpPr>
      <xdr:spPr>
        <a:xfrm>
          <a:off x="4314825" y="209550"/>
          <a:ext cx="2476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Работаем в Украине, Молдлве и Грузии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2</xdr:col>
      <xdr:colOff>123825</xdr:colOff>
      <xdr:row>0</xdr:row>
      <xdr:rowOff>619125</xdr:rowOff>
    </xdr:to>
    <xdr:pic>
      <xdr:nvPicPr>
        <xdr:cNvPr id="5" name="Picture 64" descr="Plastics-DOM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0"/>
          <a:ext cx="3924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md/assets/images/common/maps/Plastics_Adv-Maps-Moldova.png" TargetMode="External" /><Relationship Id="rId2" Type="http://schemas.openxmlformats.org/officeDocument/2006/relationships/hyperlink" Target="http://plastics.md/assets/images/md/Plastics_Adv-Maps-Beltsy-MD.jpg" TargetMode="External" /><Relationship Id="rId3" Type="http://schemas.openxmlformats.org/officeDocument/2006/relationships/hyperlink" Target="http://plastics.md/assets/images/md/company/Map-Komrat-md.jpg" TargetMode="External" /><Relationship Id="rId4" Type="http://schemas.openxmlformats.org/officeDocument/2006/relationships/hyperlink" Target="https://goo.gl/OtOXUR" TargetMode="External" /><Relationship Id="rId5" Type="http://schemas.openxmlformats.org/officeDocument/2006/relationships/hyperlink" Target="https://goo.gl/MNFpkF" TargetMode="External" /><Relationship Id="rId6" Type="http://schemas.openxmlformats.org/officeDocument/2006/relationships/hyperlink" Target="https://goo.gl/Bv0bUj" TargetMode="External" /><Relationship Id="rId7" Type="http://schemas.openxmlformats.org/officeDocument/2006/relationships/hyperlink" Target="https://goo.gl/15G4ak" TargetMode="External" /><Relationship Id="rId8" Type="http://schemas.openxmlformats.org/officeDocument/2006/relationships/hyperlink" Target="https://goo.gl/4RESiY" TargetMode="External" /><Relationship Id="rId9" Type="http://schemas.openxmlformats.org/officeDocument/2006/relationships/hyperlink" Target="https://goo.gl/XyXPIl" TargetMode="External" /><Relationship Id="rId10" Type="http://schemas.openxmlformats.org/officeDocument/2006/relationships/hyperlink" Target="https://goo.gl/7gK9k2" TargetMode="External" /><Relationship Id="rId11" Type="http://schemas.openxmlformats.org/officeDocument/2006/relationships/hyperlink" Target="https://goo.gl/hbPrBf" TargetMode="External" /><Relationship Id="rId12" Type="http://schemas.openxmlformats.org/officeDocument/2006/relationships/hyperlink" Target="https://goo.gl/OLKFhg" TargetMode="External" /><Relationship Id="rId13" Type="http://schemas.openxmlformats.org/officeDocument/2006/relationships/hyperlink" Target="https://goo.gl/HiuaLB" TargetMode="External" /><Relationship Id="rId14" Type="http://schemas.openxmlformats.org/officeDocument/2006/relationships/hyperlink" Target="https://goo.gl/JUyrqH" TargetMode="External" /><Relationship Id="rId15" Type="http://schemas.openxmlformats.org/officeDocument/2006/relationships/hyperlink" Target="https://goo.gl/PM7e8Q" TargetMode="External" /><Relationship Id="rId16" Type="http://schemas.openxmlformats.org/officeDocument/2006/relationships/hyperlink" Target="https://goo.gl/tcvNWV" TargetMode="External" /><Relationship Id="rId17" Type="http://schemas.openxmlformats.org/officeDocument/2006/relationships/hyperlink" Target="https://goo.gl/xnOef5" TargetMode="External" /><Relationship Id="rId18" Type="http://schemas.openxmlformats.org/officeDocument/2006/relationships/hyperlink" Target="https://goo.gl/7Cv3MK" TargetMode="External" /><Relationship Id="rId19" Type="http://schemas.openxmlformats.org/officeDocument/2006/relationships/hyperlink" Target="https://goo.gl/d7EBZL" TargetMode="External" /><Relationship Id="rId20" Type="http://schemas.openxmlformats.org/officeDocument/2006/relationships/hyperlink" Target="https://goo.gl/f9VYrM" TargetMode="External" /><Relationship Id="rId21" Type="http://schemas.openxmlformats.org/officeDocument/2006/relationships/hyperlink" Target="https://goo.gl/jhoKk3" TargetMode="External" /><Relationship Id="rId22" Type="http://schemas.openxmlformats.org/officeDocument/2006/relationships/hyperlink" Target="https://goo.gl/pvKIfk" TargetMode="External" /><Relationship Id="rId23" Type="http://schemas.openxmlformats.org/officeDocument/2006/relationships/hyperlink" Target="https://goo.gl/Yr0OeS" TargetMode="External" /><Relationship Id="rId24" Type="http://schemas.openxmlformats.org/officeDocument/2006/relationships/hyperlink" Target="https://goo.gl/TIKUmC" TargetMode="External" /><Relationship Id="rId25" Type="http://schemas.openxmlformats.org/officeDocument/2006/relationships/hyperlink" Target="https://www.google.com/maps/place/%D0%9F%D0%BB%D0%B0%D1%81%D1%82%D0%B8%D0%BA%D1%81-%D0%A3%D0%BA%D1%80%D0%B0%D0%B8%D0%BD%D0%B0,+%D0%9E%D0%9E%D0%9E/@50.421287,30.4499863,17z/data=!3m1!4b1!4m5!3m4!1s0x0:0x27fd33423e88b199!8m2!3d50.421287!4d30.452175?hl=ru" TargetMode="External" /><Relationship Id="rId26" Type="http://schemas.openxmlformats.org/officeDocument/2006/relationships/hyperlink" Target="https://goo.gl/FTsHCY" TargetMode="External" /><Relationship Id="rId27" Type="http://schemas.openxmlformats.org/officeDocument/2006/relationships/hyperlink" Target="http://plastics.ge/assets/images/common/maps/Plastics_Adv-Map-GE-2.jpg" TargetMode="External" /><Relationship Id="rId28" Type="http://schemas.openxmlformats.org/officeDocument/2006/relationships/drawing" Target="../drawings/drawing8.xml" /><Relationship Id="rId29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compact-laminate/krono-compac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lastics.ua/dom/products/h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1:F135"/>
  <sheetViews>
    <sheetView tabSelected="1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39.625" style="0" customWidth="1"/>
    <col min="2" max="2" width="45.75390625" style="0" customWidth="1"/>
  </cols>
  <sheetData>
    <row r="1" spans="1:6" ht="57.75" customHeight="1">
      <c r="A1" s="190"/>
      <c r="B1" s="190"/>
      <c r="C1" s="24"/>
      <c r="D1" s="24"/>
      <c r="E1" s="24"/>
      <c r="F1" s="13"/>
    </row>
    <row r="2" spans="1:6" ht="16.5" customHeight="1">
      <c r="A2" s="38" t="s">
        <v>54</v>
      </c>
      <c r="B2" s="37">
        <v>43406</v>
      </c>
      <c r="F2" s="13"/>
    </row>
    <row r="3" spans="1:6" ht="11.25" customHeight="1">
      <c r="A3" s="25"/>
      <c r="B3" s="26"/>
      <c r="C3" s="27"/>
      <c r="D3" s="27"/>
      <c r="E3" s="13"/>
      <c r="F3" s="13"/>
    </row>
    <row r="4" spans="1:6" ht="26.25" customHeight="1">
      <c r="A4" s="191" t="s">
        <v>22</v>
      </c>
      <c r="B4" s="191"/>
      <c r="C4" s="27"/>
      <c r="D4" s="27"/>
      <c r="E4" s="13"/>
      <c r="F4" s="13"/>
    </row>
    <row r="5" spans="1:4" ht="72.75" customHeight="1">
      <c r="A5" s="30" t="s">
        <v>23</v>
      </c>
      <c r="B5" s="29"/>
      <c r="C5" s="13"/>
      <c r="D5" s="13"/>
    </row>
    <row r="6" spans="1:4" ht="19.5" customHeight="1">
      <c r="A6" s="28" t="s">
        <v>60</v>
      </c>
      <c r="B6" s="29"/>
      <c r="C6" s="13"/>
      <c r="D6" s="13"/>
    </row>
    <row r="7" spans="1:4" ht="44.25" customHeight="1">
      <c r="A7" s="28" t="s">
        <v>24</v>
      </c>
      <c r="B7" s="102"/>
      <c r="C7" s="13"/>
      <c r="D7" s="13"/>
    </row>
    <row r="8" spans="1:4" ht="44.25" customHeight="1">
      <c r="A8" s="101" t="s">
        <v>25</v>
      </c>
      <c r="B8" s="192"/>
      <c r="C8" s="13"/>
      <c r="D8" s="13"/>
    </row>
    <row r="9" spans="1:4" ht="48.75" customHeight="1">
      <c r="A9" s="101" t="s">
        <v>66</v>
      </c>
      <c r="B9" s="192"/>
      <c r="C9" s="13"/>
      <c r="D9" s="13"/>
    </row>
    <row r="10" spans="1:4" ht="12.75">
      <c r="A10" s="31"/>
      <c r="C10" s="13"/>
      <c r="D10" s="13"/>
    </row>
    <row r="11" spans="1:4" ht="12.75">
      <c r="A11" s="31"/>
      <c r="B11" s="32"/>
      <c r="C11" s="13"/>
      <c r="D11" s="13"/>
    </row>
    <row r="12" spans="3:4" ht="12.75">
      <c r="C12" s="13"/>
      <c r="D12" s="13"/>
    </row>
    <row r="13" spans="3:4" ht="12.75">
      <c r="C13" s="13"/>
      <c r="D13" s="13"/>
    </row>
    <row r="14" spans="3:4" ht="12.75">
      <c r="C14" s="13"/>
      <c r="D14" s="13"/>
    </row>
    <row r="15" spans="3:4" ht="12.75">
      <c r="C15" s="13"/>
      <c r="D15" s="13"/>
    </row>
    <row r="16" spans="3:4" ht="12.75">
      <c r="C16" s="13"/>
      <c r="D16" s="13"/>
    </row>
    <row r="17" spans="3:4" ht="12.75">
      <c r="C17" s="13"/>
      <c r="D17" s="13"/>
    </row>
    <row r="18" spans="3:4" ht="12.75">
      <c r="C18" s="13"/>
      <c r="D18" s="13"/>
    </row>
    <row r="19" spans="3:4" ht="12.75">
      <c r="C19" s="13"/>
      <c r="D19" s="13"/>
    </row>
    <row r="135" spans="1:2" ht="12.75">
      <c r="A135" s="125" t="s">
        <v>26</v>
      </c>
      <c r="B135" s="125">
        <v>32.3</v>
      </c>
    </row>
  </sheetData>
  <sheetProtection selectLockedCells="1" selectUnlockedCells="1"/>
  <mergeCells count="3">
    <mergeCell ref="A1:B1"/>
    <mergeCell ref="A4:B4"/>
    <mergeCell ref="B8:B9"/>
  </mergeCells>
  <hyperlinks>
    <hyperlink ref="A5" location="KronoCompact!R1C1" display="компакт ламинат KronoCompact"/>
    <hyperlink ref="A8" location="'пластик HPL'!A1" display="пластик HPL"/>
    <hyperlink ref="A7" location="KronoSiding!R1C1" display="компакт ламинат KronoSiding"/>
    <hyperlink ref="A6" location="MultiCore!R1C1" display="компакт MultiCore"/>
    <hyperlink ref="A9" location="'HPL_от 1 листа'!R1C1" display="пластик HPL от 1 листа"/>
  </hyperlinks>
  <printOptions/>
  <pageMargins left="0.9097222222222222" right="0.42" top="1.25" bottom="0.28" header="0.33" footer="0.25"/>
  <pageSetup horizontalDpi="300" verticalDpi="300" orientation="portrait" paperSize="9" scale="85" r:id="rId2"/>
  <rowBreaks count="1" manualBreakCount="1">
    <brk id="12" max="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F37"/>
  <sheetViews>
    <sheetView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I21" sqref="I21"/>
    </sheetView>
  </sheetViews>
  <sheetFormatPr defaultColWidth="8.75390625" defaultRowHeight="12.75"/>
  <cols>
    <col min="1" max="1" width="16.25390625" style="83" customWidth="1"/>
    <col min="2" max="2" width="33.875" style="83" customWidth="1"/>
    <col min="3" max="3" width="23.25390625" style="83" customWidth="1"/>
    <col min="4" max="4" width="15.75390625" style="79" customWidth="1"/>
    <col min="5" max="7" width="8.75390625" style="33" customWidth="1"/>
    <col min="8" max="16384" width="8.75390625" style="33" customWidth="1"/>
  </cols>
  <sheetData>
    <row r="1" spans="1:4" ht="63" customHeight="1">
      <c r="A1" s="270"/>
      <c r="B1" s="270"/>
      <c r="C1" s="270"/>
      <c r="D1" s="270"/>
    </row>
    <row r="2" spans="1:5" ht="12.75" customHeight="1">
      <c r="A2" s="271"/>
      <c r="B2" s="271"/>
      <c r="C2" s="271"/>
      <c r="E2" s="34"/>
    </row>
    <row r="3" spans="1:4" ht="12.75">
      <c r="A3" s="94" t="s">
        <v>27</v>
      </c>
      <c r="B3" s="94" t="s">
        <v>28</v>
      </c>
      <c r="C3" s="95" t="s">
        <v>29</v>
      </c>
      <c r="D3" s="94" t="s">
        <v>30</v>
      </c>
    </row>
    <row r="4" spans="1:6" ht="27" customHeight="1">
      <c r="A4" s="272" t="s">
        <v>31</v>
      </c>
      <c r="B4" s="272" t="s">
        <v>55</v>
      </c>
      <c r="C4" s="104" t="s">
        <v>124</v>
      </c>
      <c r="D4" s="273" t="s">
        <v>32</v>
      </c>
      <c r="E4" s="35"/>
      <c r="F4" s="35"/>
    </row>
    <row r="5" spans="1:6" ht="18" customHeight="1">
      <c r="A5" s="272"/>
      <c r="B5" s="272"/>
      <c r="C5" s="104" t="s">
        <v>80</v>
      </c>
      <c r="D5" s="273"/>
      <c r="E5" s="35"/>
      <c r="F5" s="35"/>
    </row>
    <row r="6" spans="1:6" ht="15" customHeight="1">
      <c r="A6" s="105" t="s">
        <v>31</v>
      </c>
      <c r="B6" s="105" t="s">
        <v>125</v>
      </c>
      <c r="C6" s="104" t="s">
        <v>81</v>
      </c>
      <c r="D6" s="98" t="s">
        <v>32</v>
      </c>
      <c r="E6" s="35"/>
      <c r="F6" s="36"/>
    </row>
    <row r="7" spans="1:6" ht="12.75">
      <c r="A7" s="105" t="s">
        <v>33</v>
      </c>
      <c r="B7" s="105" t="s">
        <v>34</v>
      </c>
      <c r="C7" s="104" t="s">
        <v>67</v>
      </c>
      <c r="D7" s="98" t="s">
        <v>32</v>
      </c>
      <c r="E7" s="35"/>
      <c r="F7" s="35"/>
    </row>
    <row r="8" spans="1:6" ht="12.75" customHeight="1">
      <c r="A8" s="105" t="s">
        <v>35</v>
      </c>
      <c r="B8" s="106" t="s">
        <v>126</v>
      </c>
      <c r="C8" s="104" t="s">
        <v>101</v>
      </c>
      <c r="D8" s="98" t="s">
        <v>32</v>
      </c>
      <c r="E8" s="35"/>
      <c r="F8" s="35"/>
    </row>
    <row r="9" spans="1:6" ht="12.75" customHeight="1">
      <c r="A9" s="106" t="s">
        <v>82</v>
      </c>
      <c r="B9" s="106" t="s">
        <v>127</v>
      </c>
      <c r="C9" s="104" t="s">
        <v>83</v>
      </c>
      <c r="D9" s="98" t="s">
        <v>32</v>
      </c>
      <c r="E9" s="35"/>
      <c r="F9" s="35"/>
    </row>
    <row r="10" spans="1:6" ht="13.5" customHeight="1">
      <c r="A10" s="105" t="s">
        <v>36</v>
      </c>
      <c r="B10" s="105" t="s">
        <v>37</v>
      </c>
      <c r="C10" s="104" t="s">
        <v>68</v>
      </c>
      <c r="D10" s="98" t="s">
        <v>32</v>
      </c>
      <c r="E10" s="35"/>
      <c r="F10" s="35"/>
    </row>
    <row r="11" spans="1:6" ht="12.75" customHeight="1">
      <c r="A11" s="105" t="s">
        <v>38</v>
      </c>
      <c r="B11" s="105" t="s">
        <v>39</v>
      </c>
      <c r="C11" s="104" t="s">
        <v>102</v>
      </c>
      <c r="D11" s="100" t="s">
        <v>32</v>
      </c>
      <c r="E11" s="35"/>
      <c r="F11" s="35"/>
    </row>
    <row r="12" spans="1:6" ht="12.75">
      <c r="A12" s="105" t="s">
        <v>128</v>
      </c>
      <c r="B12" s="105" t="s">
        <v>40</v>
      </c>
      <c r="C12" s="104" t="s">
        <v>103</v>
      </c>
      <c r="D12" s="100" t="s">
        <v>32</v>
      </c>
      <c r="E12" s="35"/>
      <c r="F12" s="35"/>
    </row>
    <row r="13" spans="1:6" ht="12.75">
      <c r="A13" s="105" t="s">
        <v>56</v>
      </c>
      <c r="B13" s="105" t="s">
        <v>129</v>
      </c>
      <c r="C13" s="104" t="s">
        <v>84</v>
      </c>
      <c r="D13" s="100" t="s">
        <v>32</v>
      </c>
      <c r="E13" s="35"/>
      <c r="F13" s="35"/>
    </row>
    <row r="14" spans="1:6" ht="12.75">
      <c r="A14" s="105" t="s">
        <v>41</v>
      </c>
      <c r="B14" s="105" t="s">
        <v>74</v>
      </c>
      <c r="C14" s="104" t="s">
        <v>85</v>
      </c>
      <c r="D14" s="100" t="s">
        <v>32</v>
      </c>
      <c r="E14" s="35"/>
      <c r="F14" s="35"/>
    </row>
    <row r="15" spans="1:6" ht="12.75" customHeight="1">
      <c r="A15" s="105" t="s">
        <v>42</v>
      </c>
      <c r="B15" s="105" t="s">
        <v>130</v>
      </c>
      <c r="C15" s="104" t="s">
        <v>104</v>
      </c>
      <c r="D15" s="100" t="s">
        <v>32</v>
      </c>
      <c r="E15" s="35"/>
      <c r="F15" s="35"/>
    </row>
    <row r="16" spans="1:6" ht="12.75">
      <c r="A16" s="105" t="s">
        <v>105</v>
      </c>
      <c r="B16" s="105" t="s">
        <v>106</v>
      </c>
      <c r="C16" s="104" t="s">
        <v>107</v>
      </c>
      <c r="D16" s="100" t="s">
        <v>32</v>
      </c>
      <c r="E16" s="35"/>
      <c r="F16" s="35"/>
    </row>
    <row r="17" spans="1:6" ht="12.75">
      <c r="A17" s="105" t="s">
        <v>45</v>
      </c>
      <c r="B17" s="105" t="s">
        <v>46</v>
      </c>
      <c r="C17" s="104" t="s">
        <v>108</v>
      </c>
      <c r="D17" s="100" t="s">
        <v>32</v>
      </c>
      <c r="E17" s="35"/>
      <c r="F17" s="35"/>
    </row>
    <row r="18" spans="1:6" ht="12.75">
      <c r="A18" s="105" t="s">
        <v>43</v>
      </c>
      <c r="B18" s="105" t="s">
        <v>44</v>
      </c>
      <c r="C18" s="104" t="s">
        <v>69</v>
      </c>
      <c r="D18" s="100" t="s">
        <v>32</v>
      </c>
      <c r="E18" s="35"/>
      <c r="F18" s="35"/>
    </row>
    <row r="19" spans="1:6" ht="12.75">
      <c r="A19" s="106" t="s">
        <v>47</v>
      </c>
      <c r="B19" s="106" t="s">
        <v>48</v>
      </c>
      <c r="C19" s="104" t="s">
        <v>70</v>
      </c>
      <c r="D19" s="100" t="s">
        <v>32</v>
      </c>
      <c r="E19" s="35"/>
      <c r="F19" s="35"/>
    </row>
    <row r="20" spans="1:6" ht="12.75">
      <c r="A20" s="107" t="s">
        <v>57</v>
      </c>
      <c r="B20" s="107" t="s">
        <v>58</v>
      </c>
      <c r="C20" s="104" t="s">
        <v>86</v>
      </c>
      <c r="D20" s="100" t="s">
        <v>32</v>
      </c>
      <c r="E20" s="35"/>
      <c r="F20" s="35"/>
    </row>
    <row r="21" spans="1:6" ht="12.75">
      <c r="A21" s="108" t="s">
        <v>49</v>
      </c>
      <c r="B21" s="108" t="s">
        <v>73</v>
      </c>
      <c r="C21" s="109" t="s">
        <v>131</v>
      </c>
      <c r="D21" s="100" t="s">
        <v>32</v>
      </c>
      <c r="E21" s="35"/>
      <c r="F21" s="35"/>
    </row>
    <row r="22" spans="1:6" ht="12.75" customHeight="1">
      <c r="A22" s="106" t="s">
        <v>50</v>
      </c>
      <c r="B22" s="106" t="s">
        <v>75</v>
      </c>
      <c r="C22" s="104" t="s">
        <v>87</v>
      </c>
      <c r="D22" s="100" t="s">
        <v>32</v>
      </c>
      <c r="E22" s="35"/>
      <c r="F22" s="35"/>
    </row>
    <row r="23" spans="1:6" ht="15.75" customHeight="1">
      <c r="A23" s="105" t="s">
        <v>51</v>
      </c>
      <c r="B23" s="105" t="s">
        <v>52</v>
      </c>
      <c r="C23" s="104" t="s">
        <v>71</v>
      </c>
      <c r="D23" s="100" t="s">
        <v>32</v>
      </c>
      <c r="E23" s="35"/>
      <c r="F23" s="35"/>
    </row>
    <row r="24" spans="1:6" ht="15" customHeight="1">
      <c r="A24" s="105" t="s">
        <v>53</v>
      </c>
      <c r="B24" s="105" t="s">
        <v>132</v>
      </c>
      <c r="C24" s="104" t="s">
        <v>72</v>
      </c>
      <c r="D24" s="100" t="s">
        <v>32</v>
      </c>
      <c r="E24" s="35"/>
      <c r="F24" s="35"/>
    </row>
    <row r="25" spans="1:6" ht="12.75">
      <c r="A25" s="96" t="s">
        <v>59</v>
      </c>
      <c r="B25" s="97" t="s">
        <v>109</v>
      </c>
      <c r="C25" s="110" t="s">
        <v>110</v>
      </c>
      <c r="D25" s="100" t="s">
        <v>32</v>
      </c>
      <c r="E25" s="35"/>
      <c r="F25" s="35"/>
    </row>
    <row r="26" spans="1:6" ht="12.75">
      <c r="A26" s="97" t="s">
        <v>120</v>
      </c>
      <c r="B26" s="97" t="s">
        <v>111</v>
      </c>
      <c r="C26" s="110" t="s">
        <v>112</v>
      </c>
      <c r="D26" s="100" t="s">
        <v>32</v>
      </c>
      <c r="E26" s="35"/>
      <c r="F26" s="35"/>
    </row>
    <row r="27" spans="1:6" ht="12.75">
      <c r="A27" s="99" t="s">
        <v>121</v>
      </c>
      <c r="B27" s="99" t="s">
        <v>122</v>
      </c>
      <c r="C27" s="111" t="s">
        <v>123</v>
      </c>
      <c r="D27" s="100" t="s">
        <v>32</v>
      </c>
      <c r="E27" s="35"/>
      <c r="F27" s="35"/>
    </row>
    <row r="28" spans="1:6" ht="12.75" customHeight="1">
      <c r="A28" s="267" t="s">
        <v>88</v>
      </c>
      <c r="B28" s="268"/>
      <c r="C28" s="268"/>
      <c r="D28" s="269"/>
      <c r="E28" s="35"/>
      <c r="F28" s="35"/>
    </row>
    <row r="29" spans="1:6" ht="12.75" customHeight="1">
      <c r="A29" s="81" t="s">
        <v>89</v>
      </c>
      <c r="B29" s="81" t="s">
        <v>90</v>
      </c>
      <c r="C29" s="81" t="s">
        <v>113</v>
      </c>
      <c r="D29" s="80" t="s">
        <v>32</v>
      </c>
      <c r="E29" s="35"/>
      <c r="F29" s="35"/>
    </row>
    <row r="30" spans="1:4" ht="12.75">
      <c r="A30" s="81" t="s">
        <v>114</v>
      </c>
      <c r="B30" s="81" t="s">
        <v>91</v>
      </c>
      <c r="C30" s="81" t="s">
        <v>115</v>
      </c>
      <c r="D30" s="80" t="s">
        <v>32</v>
      </c>
    </row>
    <row r="31" spans="1:4" ht="12.75">
      <c r="A31" s="81" t="s">
        <v>116</v>
      </c>
      <c r="B31" s="81" t="s">
        <v>117</v>
      </c>
      <c r="C31" s="81" t="s">
        <v>118</v>
      </c>
      <c r="D31" s="98" t="s">
        <v>32</v>
      </c>
    </row>
    <row r="32" spans="1:4" ht="12.75">
      <c r="A32" s="267" t="s">
        <v>92</v>
      </c>
      <c r="B32" s="268"/>
      <c r="C32" s="268"/>
      <c r="D32" s="269"/>
    </row>
    <row r="33" spans="1:4" ht="12.75">
      <c r="A33" s="81" t="s">
        <v>93</v>
      </c>
      <c r="B33" s="81" t="s">
        <v>119</v>
      </c>
      <c r="C33" s="112" t="s">
        <v>133</v>
      </c>
      <c r="D33" s="100" t="s">
        <v>32</v>
      </c>
    </row>
    <row r="34" spans="1:4" ht="12.75">
      <c r="A34" s="81" t="s">
        <v>94</v>
      </c>
      <c r="B34" s="81" t="s">
        <v>95</v>
      </c>
      <c r="C34" s="112" t="s">
        <v>134</v>
      </c>
      <c r="D34" s="103" t="s">
        <v>32</v>
      </c>
    </row>
    <row r="35" spans="1:4" ht="12.75">
      <c r="A35" s="81" t="s">
        <v>135</v>
      </c>
      <c r="B35" s="81" t="s">
        <v>136</v>
      </c>
      <c r="C35" s="112" t="s">
        <v>137</v>
      </c>
      <c r="D35" s="103" t="s">
        <v>32</v>
      </c>
    </row>
    <row r="36" spans="1:4" ht="12.75">
      <c r="A36" s="81"/>
      <c r="B36" s="81"/>
      <c r="C36" s="81"/>
      <c r="D36" s="82"/>
    </row>
    <row r="37" ht="12.75">
      <c r="D37" s="84" t="s">
        <v>3</v>
      </c>
    </row>
  </sheetData>
  <sheetProtection selectLockedCells="1" selectUnlockedCells="1"/>
  <mergeCells count="7">
    <mergeCell ref="A32:D32"/>
    <mergeCell ref="A1:D1"/>
    <mergeCell ref="A2:C2"/>
    <mergeCell ref="A4:A5"/>
    <mergeCell ref="B4:B5"/>
    <mergeCell ref="D4:D5"/>
    <mergeCell ref="A28:D28"/>
  </mergeCells>
  <hyperlinks>
    <hyperlink ref="D37" location="Главная!A1" display="на главную"/>
    <hyperlink ref="D29" r:id="rId1" display="http://plastics.md/assets/images/common/maps/Plastics_Adv-Maps-Moldova.png"/>
    <hyperlink ref="D30" r:id="rId2" display="http://plastics.md/assets/images/md/Plastics_Adv-Maps-Beltsy-MD.jpg"/>
    <hyperlink ref="D31" r:id="rId3" display="Карта проезда"/>
    <hyperlink ref="D4:D5" r:id="rId4" display="Карта проезда"/>
    <hyperlink ref="D11" r:id="rId5" display="Карта проезда"/>
    <hyperlink ref="D10" r:id="rId6" display="Карта проезда"/>
    <hyperlink ref="D12" r:id="rId7" display="Карта проезда"/>
    <hyperlink ref="D13" r:id="rId8" display="Карта проезда"/>
    <hyperlink ref="D16" r:id="rId9" display="Карта проезда"/>
    <hyperlink ref="D15" r:id="rId10" display="Карта проезда"/>
    <hyperlink ref="D14" r:id="rId11" display="Карта проезда"/>
    <hyperlink ref="D17" r:id="rId12" display="Карта проезда"/>
    <hyperlink ref="D18" r:id="rId13" display="Карта проезда"/>
    <hyperlink ref="D19" r:id="rId14" display="Карта проезда"/>
    <hyperlink ref="D20" r:id="rId15" display="Карта проезда"/>
    <hyperlink ref="D21" r:id="rId16" display="Карта проезда"/>
    <hyperlink ref="D22" r:id="rId17" display="Карта проезда"/>
    <hyperlink ref="D23" r:id="rId18" display="Карта проезда"/>
    <hyperlink ref="D24" r:id="rId19" display="Карта проезда"/>
    <hyperlink ref="D25" r:id="rId20" display="Карта проезда"/>
    <hyperlink ref="D26" r:id="rId21" display="Карта проезда"/>
    <hyperlink ref="D27" r:id="rId22" display="Карта проезда"/>
    <hyperlink ref="D9" r:id="rId23" display="Карта проезда"/>
    <hyperlink ref="D8" r:id="rId24" display="Карта проезда"/>
    <hyperlink ref="D6" r:id="rId25" display="Карта проезда"/>
    <hyperlink ref="D7" r:id="rId26" display="Карта проезда"/>
    <hyperlink ref="D33" r:id="rId27" display="Карта проезда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2" r:id="rId29"/>
  <colBreaks count="1" manualBreakCount="1">
    <brk id="4" max="65535" man="1"/>
  </colBreaks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K40"/>
  <sheetViews>
    <sheetView view="pageBreakPreview" zoomScaleSheetLayoutView="100" zoomScalePageLayoutView="0" workbookViewId="0" topLeftCell="A22">
      <selection activeCell="F40" sqref="F40"/>
    </sheetView>
  </sheetViews>
  <sheetFormatPr defaultColWidth="9.00390625" defaultRowHeight="12.75"/>
  <cols>
    <col min="1" max="1" width="18.375" style="17" customWidth="1"/>
    <col min="2" max="2" width="17.00390625" style="14" customWidth="1"/>
    <col min="3" max="5" width="17.75390625" style="14" customWidth="1"/>
    <col min="6" max="6" width="15.75390625" style="14" customWidth="1"/>
    <col min="7" max="7" width="14.125" style="0" customWidth="1"/>
  </cols>
  <sheetData>
    <row r="1" spans="1:6" ht="51.75" customHeight="1">
      <c r="A1" s="186"/>
      <c r="B1" s="186"/>
      <c r="C1" s="186"/>
      <c r="D1" s="186"/>
      <c r="E1" s="186"/>
      <c r="F1"/>
    </row>
    <row r="2" spans="1:6" ht="36" customHeight="1">
      <c r="A2" s="187" t="s">
        <v>0</v>
      </c>
      <c r="B2" s="187"/>
      <c r="C2" s="187"/>
      <c r="D2" s="187"/>
      <c r="E2" s="186"/>
      <c r="F2"/>
    </row>
    <row r="3" spans="1:6" ht="13.5" customHeight="1">
      <c r="A3" s="188" t="s">
        <v>1</v>
      </c>
      <c r="B3" s="188"/>
      <c r="C3" s="188"/>
      <c r="D3" s="188"/>
      <c r="E3" s="186"/>
      <c r="F3"/>
    </row>
    <row r="4" spans="1:6" ht="26.25" customHeight="1">
      <c r="A4" s="189" t="s">
        <v>2</v>
      </c>
      <c r="B4" s="189"/>
      <c r="C4" s="189"/>
      <c r="D4" s="189"/>
      <c r="E4" s="186"/>
      <c r="F4"/>
    </row>
    <row r="5" spans="1:6" ht="6.75" customHeight="1">
      <c r="A5" s="186"/>
      <c r="B5" s="186"/>
      <c r="C5" s="186"/>
      <c r="D5" s="186"/>
      <c r="E5" s="186"/>
      <c r="F5"/>
    </row>
    <row r="6" spans="1:10" ht="12.75" customHeight="1">
      <c r="A6" s="1">
        <f>Главная!B2</f>
        <v>43406</v>
      </c>
      <c r="B6" s="2"/>
      <c r="C6" s="205" t="s">
        <v>78</v>
      </c>
      <c r="D6" s="205"/>
      <c r="E6" s="205"/>
      <c r="F6" s="4" t="s">
        <v>3</v>
      </c>
      <c r="G6" s="206"/>
      <c r="H6" s="206"/>
      <c r="I6" s="206"/>
      <c r="J6" s="206"/>
    </row>
    <row r="7" spans="1:10" ht="12.75" customHeight="1">
      <c r="A7" s="1"/>
      <c r="B7" s="2"/>
      <c r="C7" s="3"/>
      <c r="D7" s="3"/>
      <c r="E7" s="3"/>
      <c r="F7" s="4"/>
      <c r="G7" s="5"/>
      <c r="H7" s="5"/>
      <c r="I7" s="5"/>
      <c r="J7" s="5"/>
    </row>
    <row r="8" spans="1:10" ht="12.75" customHeight="1" thickBot="1">
      <c r="A8" s="6"/>
      <c r="B8" s="2"/>
      <c r="C8" s="2"/>
      <c r="D8" s="124" t="s">
        <v>142</v>
      </c>
      <c r="E8" s="3"/>
      <c r="F8" s="4"/>
      <c r="G8" s="5"/>
      <c r="H8" s="5"/>
      <c r="I8" s="5"/>
      <c r="J8" s="5"/>
    </row>
    <row r="9" spans="1:11" s="10" customFormat="1" ht="17.25" customHeight="1">
      <c r="A9" s="207" t="s">
        <v>76</v>
      </c>
      <c r="B9" s="182" t="s">
        <v>4</v>
      </c>
      <c r="C9" s="183"/>
      <c r="D9" s="116" t="s">
        <v>5</v>
      </c>
      <c r="E9" s="195" t="s">
        <v>138</v>
      </c>
      <c r="F9" s="7"/>
      <c r="G9" s="8"/>
      <c r="H9" s="9"/>
      <c r="I9" s="9"/>
      <c r="J9" s="9"/>
      <c r="K9" s="9"/>
    </row>
    <row r="10" spans="1:10" s="10" customFormat="1" ht="31.5" customHeight="1" thickBot="1">
      <c r="A10" s="185"/>
      <c r="B10" s="197" t="s">
        <v>139</v>
      </c>
      <c r="C10" s="198"/>
      <c r="D10" s="117" t="s">
        <v>6</v>
      </c>
      <c r="E10" s="196"/>
      <c r="F10" s="7"/>
      <c r="G10" s="8"/>
      <c r="H10" s="9"/>
      <c r="I10" s="9"/>
      <c r="J10" s="9"/>
    </row>
    <row r="11" spans="1:11" s="10" customFormat="1" ht="21.75" customHeight="1">
      <c r="A11" s="199" t="s">
        <v>140</v>
      </c>
      <c r="B11" s="202" t="s">
        <v>7</v>
      </c>
      <c r="C11" s="203"/>
      <c r="D11" s="118">
        <f>19.730172*Главная!B135</f>
        <v>637.2845556</v>
      </c>
      <c r="E11" s="119">
        <v>90</v>
      </c>
      <c r="F11" s="7"/>
      <c r="G11" s="8"/>
      <c r="H11" s="9"/>
      <c r="I11" s="9"/>
      <c r="J11" s="9"/>
      <c r="K11" s="9"/>
    </row>
    <row r="12" spans="1:11" s="10" customFormat="1" ht="21.75" customHeight="1">
      <c r="A12" s="200"/>
      <c r="B12" s="194" t="s">
        <v>8</v>
      </c>
      <c r="C12" s="204"/>
      <c r="D12" s="120">
        <f>25.776168*Главная!B135</f>
        <v>832.5702263999999</v>
      </c>
      <c r="E12" s="121">
        <v>60</v>
      </c>
      <c r="F12" s="7"/>
      <c r="G12" s="8"/>
      <c r="H12" s="9"/>
      <c r="I12" s="9"/>
      <c r="J12" s="9"/>
      <c r="K12" s="9"/>
    </row>
    <row r="13" spans="1:11" s="10" customFormat="1" ht="21.75" customHeight="1">
      <c r="A13" s="200"/>
      <c r="B13" s="194" t="s">
        <v>9</v>
      </c>
      <c r="C13" s="204"/>
      <c r="D13" s="120">
        <f>31.7361*Главная!B135</f>
        <v>1025.07603</v>
      </c>
      <c r="E13" s="121">
        <v>45</v>
      </c>
      <c r="F13" s="7"/>
      <c r="G13" s="8"/>
      <c r="H13" s="9"/>
      <c r="I13" s="9"/>
      <c r="J13" s="9"/>
      <c r="K13" s="9"/>
    </row>
    <row r="14" spans="1:11" s="10" customFormat="1" ht="21.75" customHeight="1">
      <c r="A14" s="200"/>
      <c r="B14" s="194" t="s">
        <v>10</v>
      </c>
      <c r="C14" s="204"/>
      <c r="D14" s="120">
        <f>41.20314*Главная!B135</f>
        <v>1330.8614219999997</v>
      </c>
      <c r="E14" s="121">
        <v>25</v>
      </c>
      <c r="F14" s="7"/>
      <c r="G14" s="8"/>
      <c r="H14" s="9"/>
      <c r="I14" s="9"/>
      <c r="J14" s="9"/>
      <c r="K14" s="9"/>
    </row>
    <row r="15" spans="1:11" s="10" customFormat="1" ht="21.75" customHeight="1">
      <c r="A15" s="200"/>
      <c r="B15" s="194" t="s">
        <v>11</v>
      </c>
      <c r="C15" s="204"/>
      <c r="D15" s="120">
        <f>48.927384*Главная!B135</f>
        <v>1580.3545032</v>
      </c>
      <c r="E15" s="121">
        <v>20</v>
      </c>
      <c r="F15" s="7"/>
      <c r="G15" s="8"/>
      <c r="H15" s="9"/>
      <c r="I15" s="9"/>
      <c r="J15" s="9"/>
      <c r="K15" s="9"/>
    </row>
    <row r="16" spans="1:11" s="10" customFormat="1" ht="21.75" customHeight="1">
      <c r="A16" s="200"/>
      <c r="B16" s="194" t="s">
        <v>12</v>
      </c>
      <c r="C16" s="204"/>
      <c r="D16" s="120">
        <f>61.64334*Главная!B135</f>
        <v>1991.079882</v>
      </c>
      <c r="E16" s="121">
        <v>15</v>
      </c>
      <c r="F16" s="7"/>
      <c r="G16" s="8"/>
      <c r="H16" s="9"/>
      <c r="I16" s="9"/>
      <c r="J16" s="9"/>
      <c r="K16" s="9"/>
    </row>
    <row r="17" spans="1:11" s="10" customFormat="1" ht="21.75" customHeight="1">
      <c r="A17" s="200"/>
      <c r="B17" s="194" t="s">
        <v>13</v>
      </c>
      <c r="C17" s="204"/>
      <c r="D17" s="120">
        <f>71.691312*Главная!B135</f>
        <v>2315.6293775999998</v>
      </c>
      <c r="E17" s="121">
        <v>15</v>
      </c>
      <c r="F17" s="7"/>
      <c r="G17" s="8"/>
      <c r="H17" s="9"/>
      <c r="I17" s="9"/>
      <c r="J17" s="9"/>
      <c r="K17" s="9"/>
    </row>
    <row r="18" spans="1:11" s="10" customFormat="1" ht="18" customHeight="1" thickBot="1">
      <c r="A18" s="201"/>
      <c r="B18" s="194" t="s">
        <v>14</v>
      </c>
      <c r="C18" s="204"/>
      <c r="D18" s="122">
        <f>76.575444*Главная!B135</f>
        <v>2473.3868411999997</v>
      </c>
      <c r="E18" s="123">
        <v>13</v>
      </c>
      <c r="F18" s="7"/>
      <c r="G18" s="8"/>
      <c r="H18" s="9"/>
      <c r="I18" s="9"/>
      <c r="J18" s="9"/>
      <c r="K18" s="9"/>
    </row>
    <row r="19" spans="1:11" s="10" customFormat="1" ht="18" customHeight="1">
      <c r="A19" s="208" t="s">
        <v>141</v>
      </c>
      <c r="B19" s="210" t="s">
        <v>7</v>
      </c>
      <c r="C19" s="202"/>
      <c r="D19" s="118">
        <f>20.65536*Главная!B135</f>
        <v>667.168128</v>
      </c>
      <c r="E19" s="119">
        <v>90</v>
      </c>
      <c r="F19" s="7"/>
      <c r="G19" s="8"/>
      <c r="H19" s="9"/>
      <c r="I19" s="9"/>
      <c r="J19" s="9"/>
      <c r="K19" s="9"/>
    </row>
    <row r="20" spans="1:11" s="10" customFormat="1" ht="18" customHeight="1">
      <c r="A20" s="200"/>
      <c r="B20" s="193" t="s">
        <v>8</v>
      </c>
      <c r="C20" s="194"/>
      <c r="D20" s="120">
        <f>26.722872*Главная!B135</f>
        <v>863.1487655999999</v>
      </c>
      <c r="E20" s="121">
        <v>60</v>
      </c>
      <c r="F20" s="7"/>
      <c r="G20" s="8"/>
      <c r="H20" s="9"/>
      <c r="I20" s="9"/>
      <c r="J20" s="9"/>
      <c r="K20" s="9"/>
    </row>
    <row r="21" spans="1:11" s="10" customFormat="1" ht="18" customHeight="1">
      <c r="A21" s="200"/>
      <c r="B21" s="193" t="s">
        <v>9</v>
      </c>
      <c r="C21" s="194"/>
      <c r="D21" s="120">
        <f>32.682804*Главная!B135</f>
        <v>1055.6545691999997</v>
      </c>
      <c r="E21" s="121">
        <v>45</v>
      </c>
      <c r="F21" s="7"/>
      <c r="G21" s="8"/>
      <c r="H21" s="9"/>
      <c r="I21" s="9"/>
      <c r="J21" s="9"/>
      <c r="K21" s="9"/>
    </row>
    <row r="22" spans="1:11" s="10" customFormat="1" ht="18" customHeight="1">
      <c r="A22" s="200"/>
      <c r="B22" s="193" t="s">
        <v>10</v>
      </c>
      <c r="C22" s="194"/>
      <c r="D22" s="120">
        <f>42.106812*Главная!B135</f>
        <v>1360.0500275999998</v>
      </c>
      <c r="E22" s="121">
        <v>25</v>
      </c>
      <c r="F22" s="7"/>
      <c r="G22" s="8"/>
      <c r="H22" s="9"/>
      <c r="I22" s="9"/>
      <c r="J22" s="9"/>
      <c r="K22" s="9"/>
    </row>
    <row r="23" spans="1:11" s="10" customFormat="1" ht="18" customHeight="1">
      <c r="A23" s="200"/>
      <c r="B23" s="193" t="s">
        <v>11</v>
      </c>
      <c r="C23" s="194"/>
      <c r="D23" s="120">
        <f>49.831056*Главная!B135</f>
        <v>1609.5431087999998</v>
      </c>
      <c r="E23" s="121">
        <v>20</v>
      </c>
      <c r="F23" s="7"/>
      <c r="G23" s="8"/>
      <c r="H23" s="9"/>
      <c r="I23" s="9"/>
      <c r="J23" s="9"/>
      <c r="K23" s="9"/>
    </row>
    <row r="24" spans="1:11" s="10" customFormat="1" ht="18" customHeight="1">
      <c r="A24" s="200"/>
      <c r="B24" s="193" t="s">
        <v>12</v>
      </c>
      <c r="C24" s="194"/>
      <c r="D24" s="120">
        <f>62.547012*Главная!B135</f>
        <v>2020.2684875999998</v>
      </c>
      <c r="E24" s="121">
        <v>15</v>
      </c>
      <c r="F24" s="7"/>
      <c r="G24" s="8"/>
      <c r="H24" s="9"/>
      <c r="I24" s="9"/>
      <c r="J24" s="9"/>
      <c r="K24" s="9"/>
    </row>
    <row r="25" spans="1:11" s="10" customFormat="1" ht="18" customHeight="1">
      <c r="A25" s="200"/>
      <c r="B25" s="193" t="s">
        <v>13</v>
      </c>
      <c r="C25" s="194"/>
      <c r="D25" s="120">
        <f>72.594984*Главная!B135</f>
        <v>2344.8179831999996</v>
      </c>
      <c r="E25" s="121">
        <v>15</v>
      </c>
      <c r="F25" s="7"/>
      <c r="G25" s="8"/>
      <c r="H25" s="9"/>
      <c r="I25" s="9"/>
      <c r="J25" s="9"/>
      <c r="K25" s="9"/>
    </row>
    <row r="26" spans="1:11" s="10" customFormat="1" ht="18" customHeight="1" thickBot="1">
      <c r="A26" s="209"/>
      <c r="B26" s="211" t="s">
        <v>14</v>
      </c>
      <c r="C26" s="212"/>
      <c r="D26" s="122">
        <f>77.479116*Главная!B135</f>
        <v>2502.5754468</v>
      </c>
      <c r="E26" s="123">
        <v>13</v>
      </c>
      <c r="F26" s="7"/>
      <c r="G26" s="8"/>
      <c r="H26" s="9"/>
      <c r="I26" s="9"/>
      <c r="J26" s="9"/>
      <c r="K26" s="9"/>
    </row>
    <row r="27" spans="1:11" s="10" customFormat="1" ht="12.75" customHeight="1">
      <c r="A27" s="56"/>
      <c r="B27" s="11"/>
      <c r="C27" s="12"/>
      <c r="D27" s="12"/>
      <c r="E27" s="12"/>
      <c r="F27" s="7"/>
      <c r="G27" s="8"/>
      <c r="H27" s="9"/>
      <c r="I27" s="9"/>
      <c r="J27" s="9"/>
      <c r="K27" s="9"/>
    </row>
    <row r="28" spans="1:11" s="10" customFormat="1" ht="12.75" customHeight="1">
      <c r="A28" s="10" t="s">
        <v>147</v>
      </c>
      <c r="B28" s="11"/>
      <c r="C28" s="12"/>
      <c r="D28" s="12"/>
      <c r="E28" s="12"/>
      <c r="F28" s="7"/>
      <c r="G28" s="8"/>
      <c r="H28" s="9"/>
      <c r="I28" s="9"/>
      <c r="J28" s="9"/>
      <c r="K28" s="9"/>
    </row>
    <row r="29" spans="2:11" s="10" customFormat="1" ht="12.75" customHeight="1">
      <c r="B29" s="11"/>
      <c r="C29" s="12"/>
      <c r="D29" s="12"/>
      <c r="E29" s="12"/>
      <c r="F29" s="7"/>
      <c r="G29" s="8"/>
      <c r="H29" s="9"/>
      <c r="I29" s="9"/>
      <c r="J29" s="9"/>
      <c r="K29" s="9"/>
    </row>
    <row r="30" spans="1:11" s="10" customFormat="1" ht="12.75" customHeight="1">
      <c r="A30" s="126" t="s">
        <v>146</v>
      </c>
      <c r="B30" s="11"/>
      <c r="C30" s="12"/>
      <c r="D30" s="12"/>
      <c r="E30" s="12"/>
      <c r="F30" s="7"/>
      <c r="G30" s="8"/>
      <c r="H30" s="9"/>
      <c r="I30" s="9"/>
      <c r="J30" s="9"/>
      <c r="K30" s="9"/>
    </row>
    <row r="31" spans="1:11" s="10" customFormat="1" ht="12.75" customHeight="1">
      <c r="A31" s="126" t="s">
        <v>144</v>
      </c>
      <c r="B31" s="11"/>
      <c r="C31" s="12"/>
      <c r="D31" s="12"/>
      <c r="E31" s="12"/>
      <c r="F31" s="7"/>
      <c r="G31" s="8"/>
      <c r="H31" s="9"/>
      <c r="I31" s="9"/>
      <c r="J31" s="9"/>
      <c r="K31" s="9"/>
    </row>
    <row r="32" spans="1:11" s="10" customFormat="1" ht="12.75" customHeight="1">
      <c r="A32" s="126" t="s">
        <v>145</v>
      </c>
      <c r="B32" s="11"/>
      <c r="C32" s="12"/>
      <c r="D32" s="12"/>
      <c r="E32" s="12"/>
      <c r="F32" s="7"/>
      <c r="G32" s="8"/>
      <c r="H32" s="9"/>
      <c r="I32" s="9"/>
      <c r="J32" s="9"/>
      <c r="K32" s="9"/>
    </row>
    <row r="33" spans="2:11" ht="15" customHeight="1">
      <c r="B33" s="6"/>
      <c r="C33" s="2"/>
      <c r="D33" s="2"/>
      <c r="E33" s="3"/>
      <c r="F33" s="3"/>
      <c r="G33" s="4"/>
      <c r="H33" s="5"/>
      <c r="I33" s="5"/>
      <c r="J33" s="5"/>
      <c r="K33" s="5"/>
    </row>
    <row r="34" spans="1:6" ht="12.75">
      <c r="A34" s="213" t="s">
        <v>148</v>
      </c>
      <c r="B34" s="213"/>
      <c r="C34" s="213"/>
      <c r="D34" s="213"/>
      <c r="E34" s="213"/>
      <c r="F34"/>
    </row>
    <row r="35" spans="1:6" ht="14.25">
      <c r="A35" s="184"/>
      <c r="B35" s="184"/>
      <c r="C35" s="184"/>
      <c r="D35" s="184"/>
      <c r="E35" s="184"/>
      <c r="F35"/>
    </row>
    <row r="36" spans="1:6" ht="18.75" customHeight="1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2:6" ht="40.5" customHeight="1">
      <c r="B38"/>
      <c r="C38"/>
      <c r="D38"/>
      <c r="E38"/>
      <c r="F38"/>
    </row>
    <row r="39" spans="2:6" ht="10.5" customHeight="1">
      <c r="B39"/>
      <c r="C39"/>
      <c r="D39"/>
      <c r="E39"/>
      <c r="F39"/>
    </row>
    <row r="40" spans="2:6" ht="12.75" customHeight="1">
      <c r="B40"/>
      <c r="C40"/>
      <c r="D40"/>
      <c r="E40"/>
      <c r="F40"/>
    </row>
  </sheetData>
  <sheetProtection/>
  <mergeCells count="32">
    <mergeCell ref="A35:E35"/>
    <mergeCell ref="B18:C18"/>
    <mergeCell ref="A19:A26"/>
    <mergeCell ref="B19:C19"/>
    <mergeCell ref="B20:C20"/>
    <mergeCell ref="B25:C25"/>
    <mergeCell ref="B26:C26"/>
    <mergeCell ref="A34:E34"/>
    <mergeCell ref="B21:C21"/>
    <mergeCell ref="B22:C22"/>
    <mergeCell ref="C6:E6"/>
    <mergeCell ref="G6:J6"/>
    <mergeCell ref="A9:A10"/>
    <mergeCell ref="A1:E1"/>
    <mergeCell ref="A2:D2"/>
    <mergeCell ref="E2:E4"/>
    <mergeCell ref="A3:D3"/>
    <mergeCell ref="A4:D4"/>
    <mergeCell ref="A5:E5"/>
    <mergeCell ref="B9:C9"/>
    <mergeCell ref="A11:A18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E9:E10"/>
    <mergeCell ref="B10:C10"/>
  </mergeCells>
  <hyperlinks>
    <hyperlink ref="F6" location="Главная!A1" display="на главную"/>
    <hyperlink ref="A4:D4" r:id="rId1" display="Смотрите виды и характеристики компакт ламината KronoCompact на сайте:"/>
  </hyperlinks>
  <printOptions/>
  <pageMargins left="0.75" right="0.75" top="1" bottom="1" header="0.5" footer="0.5"/>
  <pageSetup horizontalDpi="600" verticalDpi="600" orientation="portrait" paperSize="9" scale="96" r:id="rId3"/>
  <colBreaks count="1" manualBreakCount="1">
    <brk id="5" max="6553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6"/>
  <sheetViews>
    <sheetView workbookViewId="0" topLeftCell="A1">
      <selection activeCell="A1" sqref="A1:IV16384"/>
    </sheetView>
  </sheetViews>
  <sheetFormatPr defaultColWidth="9.00390625" defaultRowHeight="12.75"/>
  <cols>
    <col min="1" max="1" width="18.375" style="133" customWidth="1"/>
    <col min="2" max="2" width="11.125" style="134" customWidth="1"/>
    <col min="7" max="7" width="8.875" style="0" customWidth="1"/>
  </cols>
  <sheetData>
    <row r="1" spans="1:2" ht="12.75">
      <c r="A1" s="127" t="s">
        <v>149</v>
      </c>
      <c r="B1" s="127" t="s">
        <v>150</v>
      </c>
    </row>
    <row r="2" spans="1:2" ht="24" customHeight="1">
      <c r="A2" s="217" t="s">
        <v>151</v>
      </c>
      <c r="B2" s="128" t="s">
        <v>152</v>
      </c>
    </row>
    <row r="3" spans="1:2" ht="24" customHeight="1">
      <c r="A3" s="217"/>
      <c r="B3" s="129" t="s">
        <v>153</v>
      </c>
    </row>
    <row r="4" spans="1:2" ht="12.75" customHeight="1">
      <c r="A4" s="217"/>
      <c r="B4" s="128" t="s">
        <v>154</v>
      </c>
    </row>
    <row r="5" spans="1:2" ht="12.75">
      <c r="A5" s="217"/>
      <c r="B5" s="129" t="s">
        <v>155</v>
      </c>
    </row>
    <row r="6" spans="1:2" ht="12.75">
      <c r="A6" s="217"/>
      <c r="B6" s="129" t="s">
        <v>156</v>
      </c>
    </row>
    <row r="7" spans="1:2" ht="12.75">
      <c r="A7" s="217"/>
      <c r="B7" s="129" t="s">
        <v>157</v>
      </c>
    </row>
    <row r="8" spans="1:2" ht="12.75">
      <c r="A8" s="217"/>
      <c r="B8" s="129" t="s">
        <v>158</v>
      </c>
    </row>
    <row r="9" spans="1:2" ht="12.75">
      <c r="A9" s="217"/>
      <c r="B9" s="129" t="s">
        <v>159</v>
      </c>
    </row>
    <row r="10" spans="1:2" ht="12.75">
      <c r="A10" s="217"/>
      <c r="B10" s="129" t="s">
        <v>160</v>
      </c>
    </row>
    <row r="11" spans="1:2" ht="12.75">
      <c r="A11" s="217"/>
      <c r="B11" s="129" t="s">
        <v>161</v>
      </c>
    </row>
    <row r="12" spans="1:2" ht="12.75">
      <c r="A12" s="217"/>
      <c r="B12" s="129" t="s">
        <v>162</v>
      </c>
    </row>
    <row r="13" spans="1:2" ht="12.75">
      <c r="A13" s="217"/>
      <c r="B13" s="129" t="s">
        <v>163</v>
      </c>
    </row>
    <row r="14" spans="1:2" ht="12.75">
      <c r="A14" s="217"/>
      <c r="B14" s="129" t="s">
        <v>164</v>
      </c>
    </row>
    <row r="15" spans="1:2" ht="12.75">
      <c r="A15" s="217"/>
      <c r="B15" s="129" t="s">
        <v>165</v>
      </c>
    </row>
    <row r="16" spans="1:2" ht="12.75">
      <c r="A16" s="217"/>
      <c r="B16" s="129" t="s">
        <v>166</v>
      </c>
    </row>
    <row r="17" spans="1:2" ht="12.75">
      <c r="A17" s="217"/>
      <c r="B17" s="129" t="s">
        <v>167</v>
      </c>
    </row>
    <row r="18" spans="1:2" ht="12.75">
      <c r="A18" s="217"/>
      <c r="B18" s="129" t="s">
        <v>168</v>
      </c>
    </row>
    <row r="19" spans="1:2" ht="12.75">
      <c r="A19" s="217"/>
      <c r="B19" s="130" t="s">
        <v>169</v>
      </c>
    </row>
    <row r="20" spans="1:2" ht="12.75" customHeight="1">
      <c r="A20" s="217"/>
      <c r="B20" s="130" t="s">
        <v>170</v>
      </c>
    </row>
    <row r="21" spans="1:2" ht="12.75">
      <c r="A21" s="217"/>
      <c r="B21" s="130" t="s">
        <v>171</v>
      </c>
    </row>
    <row r="22" spans="1:2" ht="12.75">
      <c r="A22" s="217"/>
      <c r="B22" s="130" t="s">
        <v>172</v>
      </c>
    </row>
    <row r="23" spans="1:2" ht="12.75">
      <c r="A23" s="217"/>
      <c r="B23" s="130" t="s">
        <v>173</v>
      </c>
    </row>
    <row r="24" spans="1:2" ht="12.75">
      <c r="A24" s="217"/>
      <c r="B24" s="130" t="s">
        <v>174</v>
      </c>
    </row>
    <row r="25" spans="1:2" ht="12.75">
      <c r="A25" s="217"/>
      <c r="B25" s="130" t="s">
        <v>175</v>
      </c>
    </row>
    <row r="26" spans="1:2" ht="12.75">
      <c r="A26" s="217"/>
      <c r="B26" s="130" t="s">
        <v>176</v>
      </c>
    </row>
    <row r="27" spans="1:2" ht="12.75">
      <c r="A27" s="217"/>
      <c r="B27" s="130" t="s">
        <v>177</v>
      </c>
    </row>
    <row r="28" spans="1:2" ht="12.75">
      <c r="A28" s="217"/>
      <c r="B28" s="130" t="s">
        <v>178</v>
      </c>
    </row>
    <row r="29" spans="1:2" ht="12.75">
      <c r="A29" s="217"/>
      <c r="B29" s="130" t="s">
        <v>179</v>
      </c>
    </row>
    <row r="30" spans="1:2" ht="12.75">
      <c r="A30" s="217"/>
      <c r="B30" s="130" t="s">
        <v>180</v>
      </c>
    </row>
    <row r="31" spans="1:2" ht="12.75">
      <c r="A31" s="217"/>
      <c r="B31" s="130" t="s">
        <v>181</v>
      </c>
    </row>
    <row r="32" spans="1:2" ht="12.75">
      <c r="A32" s="217"/>
      <c r="B32" s="130" t="s">
        <v>182</v>
      </c>
    </row>
    <row r="33" spans="1:2" ht="12.75">
      <c r="A33" s="217"/>
      <c r="B33" s="130" t="s">
        <v>183</v>
      </c>
    </row>
    <row r="34" spans="1:2" ht="12.75">
      <c r="A34" s="217"/>
      <c r="B34" s="130" t="s">
        <v>184</v>
      </c>
    </row>
    <row r="35" spans="1:2" ht="12.75">
      <c r="A35" s="217"/>
      <c r="B35" s="130" t="s">
        <v>185</v>
      </c>
    </row>
    <row r="36" spans="1:2" ht="12.75">
      <c r="A36" s="217"/>
      <c r="B36" s="130" t="s">
        <v>186</v>
      </c>
    </row>
    <row r="37" spans="1:2" ht="12.75">
      <c r="A37" s="217"/>
      <c r="B37" s="130" t="s">
        <v>187</v>
      </c>
    </row>
    <row r="38" spans="1:2" ht="12.75">
      <c r="A38" s="217"/>
      <c r="B38" s="130" t="s">
        <v>188</v>
      </c>
    </row>
    <row r="39" spans="1:2" ht="12.75">
      <c r="A39" s="217"/>
      <c r="B39" s="130" t="s">
        <v>189</v>
      </c>
    </row>
    <row r="40" spans="1:2" ht="12.75">
      <c r="A40" s="217"/>
      <c r="B40" s="130" t="s">
        <v>190</v>
      </c>
    </row>
    <row r="41" spans="1:2" ht="12.75">
      <c r="A41" s="217"/>
      <c r="B41" s="130" t="s">
        <v>191</v>
      </c>
    </row>
    <row r="42" spans="1:2" ht="12.75">
      <c r="A42" s="217"/>
      <c r="B42" s="130" t="s">
        <v>192</v>
      </c>
    </row>
    <row r="43" spans="1:2" ht="12.75">
      <c r="A43" s="217"/>
      <c r="B43" s="130" t="s">
        <v>193</v>
      </c>
    </row>
    <row r="44" spans="1:2" ht="12.75">
      <c r="A44" s="217"/>
      <c r="B44" s="130" t="s">
        <v>194</v>
      </c>
    </row>
    <row r="45" spans="1:2" ht="12.75">
      <c r="A45" s="217"/>
      <c r="B45" s="130" t="s">
        <v>195</v>
      </c>
    </row>
    <row r="46" spans="1:2" ht="12.75">
      <c r="A46" s="217"/>
      <c r="B46" s="130" t="s">
        <v>196</v>
      </c>
    </row>
    <row r="47" spans="1:2" ht="12.75">
      <c r="A47" s="217"/>
      <c r="B47" s="130" t="s">
        <v>197</v>
      </c>
    </row>
    <row r="48" spans="1:2" ht="12.75">
      <c r="A48" s="217"/>
      <c r="B48" s="130" t="s">
        <v>198</v>
      </c>
    </row>
    <row r="49" spans="1:2" ht="12.75">
      <c r="A49" s="217"/>
      <c r="B49" s="130" t="s">
        <v>199</v>
      </c>
    </row>
    <row r="50" spans="1:2" ht="12.75">
      <c r="A50" s="217"/>
      <c r="B50" s="130" t="s">
        <v>200</v>
      </c>
    </row>
    <row r="51" spans="1:2" ht="12.75">
      <c r="A51" s="217"/>
      <c r="B51" s="130" t="s">
        <v>201</v>
      </c>
    </row>
    <row r="52" spans="1:2" ht="12.75">
      <c r="A52" s="217"/>
      <c r="B52" s="130" t="s">
        <v>202</v>
      </c>
    </row>
    <row r="53" spans="1:2" ht="12.75">
      <c r="A53" s="217"/>
      <c r="B53" s="130" t="s">
        <v>203</v>
      </c>
    </row>
    <row r="54" spans="1:2" ht="12.75">
      <c r="A54" s="217"/>
      <c r="B54" s="130" t="s">
        <v>204</v>
      </c>
    </row>
    <row r="55" spans="1:2" ht="12.75">
      <c r="A55" s="217"/>
      <c r="B55" s="130" t="s">
        <v>205</v>
      </c>
    </row>
    <row r="56" spans="1:2" ht="12.75">
      <c r="A56" s="217"/>
      <c r="B56" s="130" t="s">
        <v>206</v>
      </c>
    </row>
    <row r="57" spans="1:2" ht="12.75" customHeight="1">
      <c r="A57" s="217"/>
      <c r="B57" s="130" t="s">
        <v>207</v>
      </c>
    </row>
    <row r="58" spans="1:2" ht="12.75">
      <c r="A58" s="217"/>
      <c r="B58" s="130" t="s">
        <v>208</v>
      </c>
    </row>
    <row r="59" spans="1:2" ht="12.75">
      <c r="A59" s="217"/>
      <c r="B59" s="130" t="s">
        <v>209</v>
      </c>
    </row>
    <row r="60" spans="1:2" ht="12.75">
      <c r="A60" s="217"/>
      <c r="B60" s="130" t="s">
        <v>210</v>
      </c>
    </row>
    <row r="61" spans="1:2" ht="13.5" thickBot="1">
      <c r="A61" s="218"/>
      <c r="B61" s="131" t="s">
        <v>211</v>
      </c>
    </row>
    <row r="62" spans="1:2" ht="12.75">
      <c r="A62" s="214" t="s">
        <v>212</v>
      </c>
      <c r="B62" s="132" t="s">
        <v>213</v>
      </c>
    </row>
    <row r="63" spans="1:2" ht="12.75">
      <c r="A63" s="215"/>
      <c r="B63" s="129" t="s">
        <v>214</v>
      </c>
    </row>
    <row r="64" spans="1:2" ht="12.75">
      <c r="A64" s="215"/>
      <c r="B64" s="129" t="s">
        <v>215</v>
      </c>
    </row>
    <row r="65" spans="1:2" ht="12.75">
      <c r="A65" s="215"/>
      <c r="B65" s="129" t="s">
        <v>216</v>
      </c>
    </row>
    <row r="66" spans="1:2" ht="12.75">
      <c r="A66" s="215"/>
      <c r="B66" s="129" t="s">
        <v>217</v>
      </c>
    </row>
    <row r="67" spans="1:2" ht="12.75">
      <c r="A67" s="215"/>
      <c r="B67" s="129" t="s">
        <v>218</v>
      </c>
    </row>
    <row r="68" spans="1:2" ht="12.75">
      <c r="A68" s="215"/>
      <c r="B68" s="129" t="s">
        <v>219</v>
      </c>
    </row>
    <row r="69" spans="1:2" ht="12.75">
      <c r="A69" s="215"/>
      <c r="B69" s="129" t="s">
        <v>220</v>
      </c>
    </row>
    <row r="70" spans="1:2" ht="12.75">
      <c r="A70" s="215"/>
      <c r="B70" s="129" t="s">
        <v>221</v>
      </c>
    </row>
    <row r="71" spans="1:2" ht="12.75">
      <c r="A71" s="215"/>
      <c r="B71" s="129" t="s">
        <v>222</v>
      </c>
    </row>
    <row r="72" spans="1:2" ht="12.75">
      <c r="A72" s="215"/>
      <c r="B72" s="129" t="s">
        <v>223</v>
      </c>
    </row>
    <row r="73" spans="1:18" ht="12.75">
      <c r="A73" s="215"/>
      <c r="B73" s="129" t="s">
        <v>224</v>
      </c>
      <c r="R73" t="s">
        <v>225</v>
      </c>
    </row>
    <row r="74" spans="1:2" ht="12.75">
      <c r="A74" s="215"/>
      <c r="B74" s="129" t="s">
        <v>226</v>
      </c>
    </row>
    <row r="75" spans="1:2" ht="12.75">
      <c r="A75" s="215"/>
      <c r="B75" s="129" t="s">
        <v>227</v>
      </c>
    </row>
    <row r="76" spans="1:2" ht="12.75">
      <c r="A76" s="215"/>
      <c r="B76" s="129" t="s">
        <v>228</v>
      </c>
    </row>
    <row r="77" spans="1:2" ht="12.75">
      <c r="A77" s="215"/>
      <c r="B77" s="129" t="s">
        <v>229</v>
      </c>
    </row>
    <row r="78" spans="1:2" ht="12.75">
      <c r="A78" s="215"/>
      <c r="B78" s="129" t="s">
        <v>230</v>
      </c>
    </row>
    <row r="79" spans="1:2" ht="12.75">
      <c r="A79" s="215"/>
      <c r="B79" s="129" t="s">
        <v>231</v>
      </c>
    </row>
    <row r="80" spans="1:2" ht="12.75">
      <c r="A80" s="215"/>
      <c r="B80" s="129" t="s">
        <v>232</v>
      </c>
    </row>
    <row r="81" spans="1:2" ht="12.75">
      <c r="A81" s="215"/>
      <c r="B81" s="129" t="s">
        <v>233</v>
      </c>
    </row>
    <row r="82" spans="1:2" ht="12.75">
      <c r="A82" s="215"/>
      <c r="B82" s="129" t="s">
        <v>234</v>
      </c>
    </row>
    <row r="83" spans="1:2" ht="12.75">
      <c r="A83" s="215"/>
      <c r="B83" s="129" t="s">
        <v>235</v>
      </c>
    </row>
    <row r="84" spans="1:2" ht="12.75">
      <c r="A84" s="215"/>
      <c r="B84" s="129" t="s">
        <v>236</v>
      </c>
    </row>
    <row r="85" spans="1:2" ht="12.75">
      <c r="A85" s="215"/>
      <c r="B85" s="129" t="s">
        <v>237</v>
      </c>
    </row>
    <row r="86" spans="1:2" ht="12.75">
      <c r="A86" s="215"/>
      <c r="B86" s="129" t="s">
        <v>238</v>
      </c>
    </row>
    <row r="87" spans="1:2" ht="12.75">
      <c r="A87" s="215"/>
      <c r="B87" s="129" t="s">
        <v>239</v>
      </c>
    </row>
    <row r="88" spans="1:2" ht="12.75">
      <c r="A88" s="215"/>
      <c r="B88" s="129" t="s">
        <v>240</v>
      </c>
    </row>
    <row r="89" spans="1:2" ht="13.5" thickBot="1">
      <c r="A89" s="215"/>
      <c r="B89" s="129" t="s">
        <v>241</v>
      </c>
    </row>
    <row r="90" spans="1:2" ht="12.75">
      <c r="A90" s="214" t="s">
        <v>242</v>
      </c>
      <c r="B90" s="132" t="s">
        <v>243</v>
      </c>
    </row>
    <row r="91" spans="1:2" ht="12.75">
      <c r="A91" s="215"/>
      <c r="B91" s="129" t="s">
        <v>244</v>
      </c>
    </row>
    <row r="92" spans="1:2" ht="12.75">
      <c r="A92" s="215"/>
      <c r="B92" s="129" t="s">
        <v>245</v>
      </c>
    </row>
    <row r="93" spans="1:2" ht="12.75">
      <c r="A93" s="215"/>
      <c r="B93" s="129" t="s">
        <v>246</v>
      </c>
    </row>
    <row r="94" spans="1:2" ht="12.75">
      <c r="A94" s="215"/>
      <c r="B94" s="129" t="s">
        <v>247</v>
      </c>
    </row>
    <row r="95" spans="1:2" ht="12.75">
      <c r="A95" s="215"/>
      <c r="B95" s="129" t="s">
        <v>248</v>
      </c>
    </row>
    <row r="96" spans="1:2" ht="12.75">
      <c r="A96" s="215"/>
      <c r="B96" s="129" t="s">
        <v>249</v>
      </c>
    </row>
    <row r="97" spans="1:2" ht="12.75">
      <c r="A97" s="215"/>
      <c r="B97" s="129" t="s">
        <v>250</v>
      </c>
    </row>
    <row r="98" spans="1:2" ht="12.75">
      <c r="A98" s="215"/>
      <c r="B98" s="129" t="s">
        <v>251</v>
      </c>
    </row>
    <row r="99" spans="1:2" ht="12.75">
      <c r="A99" s="215"/>
      <c r="B99" s="129" t="s">
        <v>252</v>
      </c>
    </row>
    <row r="100" spans="1:2" ht="12.75">
      <c r="A100" s="215"/>
      <c r="B100" s="129" t="s">
        <v>253</v>
      </c>
    </row>
    <row r="101" spans="1:2" ht="12.75">
      <c r="A101" s="215"/>
      <c r="B101" s="129" t="s">
        <v>254</v>
      </c>
    </row>
    <row r="102" spans="1:2" ht="12.75">
      <c r="A102" s="215"/>
      <c r="B102" s="129" t="s">
        <v>255</v>
      </c>
    </row>
    <row r="103" spans="1:2" ht="12.75">
      <c r="A103" s="215"/>
      <c r="B103" s="129" t="s">
        <v>256</v>
      </c>
    </row>
    <row r="104" spans="1:2" ht="12.75">
      <c r="A104" s="215"/>
      <c r="B104" s="129" t="s">
        <v>257</v>
      </c>
    </row>
    <row r="105" spans="1:2" ht="12.75">
      <c r="A105" s="215"/>
      <c r="B105" s="129" t="s">
        <v>258</v>
      </c>
    </row>
    <row r="106" spans="1:2" ht="12.75">
      <c r="A106" s="215"/>
      <c r="B106" s="129" t="s">
        <v>259</v>
      </c>
    </row>
    <row r="107" spans="1:2" ht="12.75">
      <c r="A107" s="215"/>
      <c r="B107" s="129" t="s">
        <v>260</v>
      </c>
    </row>
    <row r="108" spans="1:2" ht="12.75">
      <c r="A108" s="215"/>
      <c r="B108" s="129" t="s">
        <v>261</v>
      </c>
    </row>
    <row r="109" spans="1:2" ht="12.75">
      <c r="A109" s="215"/>
      <c r="B109" s="129" t="s">
        <v>262</v>
      </c>
    </row>
    <row r="110" spans="1:2" ht="12.75">
      <c r="A110" s="215"/>
      <c r="B110" s="129" t="s">
        <v>263</v>
      </c>
    </row>
    <row r="111" spans="1:2" ht="12.75">
      <c r="A111" s="215"/>
      <c r="B111" s="129" t="s">
        <v>264</v>
      </c>
    </row>
    <row r="112" spans="1:2" ht="12.75">
      <c r="A112" s="215"/>
      <c r="B112" s="129" t="s">
        <v>265</v>
      </c>
    </row>
    <row r="113" spans="1:2" ht="12.75">
      <c r="A113" s="215"/>
      <c r="B113" s="129" t="s">
        <v>266</v>
      </c>
    </row>
    <row r="114" spans="1:2" ht="12.75">
      <c r="A114" s="215"/>
      <c r="B114" s="129" t="s">
        <v>267</v>
      </c>
    </row>
    <row r="115" spans="1:2" ht="12.75">
      <c r="A115" s="215"/>
      <c r="B115" s="129" t="s">
        <v>268</v>
      </c>
    </row>
    <row r="116" spans="1:2" ht="12.75">
      <c r="A116" s="215"/>
      <c r="B116" s="129" t="s">
        <v>269</v>
      </c>
    </row>
    <row r="117" spans="1:2" ht="12.75">
      <c r="A117" s="215"/>
      <c r="B117" s="129" t="s">
        <v>270</v>
      </c>
    </row>
    <row r="118" spans="1:2" ht="12.75">
      <c r="A118" s="215"/>
      <c r="B118" s="129" t="s">
        <v>271</v>
      </c>
    </row>
    <row r="119" spans="1:2" ht="12.75">
      <c r="A119" s="215"/>
      <c r="B119" s="129" t="s">
        <v>272</v>
      </c>
    </row>
    <row r="120" spans="1:2" ht="12.75">
      <c r="A120" s="215"/>
      <c r="B120" s="129" t="s">
        <v>273</v>
      </c>
    </row>
    <row r="121" spans="1:2" ht="12.75">
      <c r="A121" s="215"/>
      <c r="B121" s="129" t="s">
        <v>274</v>
      </c>
    </row>
    <row r="122" spans="1:2" ht="12.75">
      <c r="A122" s="215"/>
      <c r="B122" s="129" t="s">
        <v>275</v>
      </c>
    </row>
    <row r="123" spans="1:2" ht="12.75">
      <c r="A123" s="215"/>
      <c r="B123" s="129" t="s">
        <v>276</v>
      </c>
    </row>
    <row r="124" spans="1:2" ht="12.75">
      <c r="A124" s="215"/>
      <c r="B124" s="129" t="s">
        <v>277</v>
      </c>
    </row>
    <row r="125" spans="1:2" ht="12.75">
      <c r="A125" s="215"/>
      <c r="B125" s="129" t="s">
        <v>278</v>
      </c>
    </row>
    <row r="126" spans="1:2" ht="12.75">
      <c r="A126" s="215"/>
      <c r="B126" s="129" t="s">
        <v>279</v>
      </c>
    </row>
    <row r="127" spans="1:2" ht="12.75">
      <c r="A127" s="215"/>
      <c r="B127" s="129" t="s">
        <v>280</v>
      </c>
    </row>
    <row r="128" spans="1:2" ht="13.5" thickBot="1">
      <c r="A128" s="215"/>
      <c r="B128" s="129" t="s">
        <v>281</v>
      </c>
    </row>
    <row r="129" spans="1:2" ht="12.75">
      <c r="A129" s="219" t="s">
        <v>282</v>
      </c>
      <c r="B129" s="132" t="s">
        <v>176</v>
      </c>
    </row>
    <row r="130" spans="1:2" ht="12.75">
      <c r="A130" s="220"/>
      <c r="B130" s="129" t="s">
        <v>283</v>
      </c>
    </row>
    <row r="131" spans="1:2" ht="12.75">
      <c r="A131" s="220"/>
      <c r="B131" s="129" t="s">
        <v>284</v>
      </c>
    </row>
    <row r="132" spans="1:2" ht="12.75">
      <c r="A132" s="220"/>
      <c r="B132" s="129" t="s">
        <v>285</v>
      </c>
    </row>
    <row r="133" spans="1:2" ht="12.75">
      <c r="A133" s="220"/>
      <c r="B133" s="129" t="s">
        <v>286</v>
      </c>
    </row>
    <row r="134" spans="1:2" ht="12.75" customHeight="1">
      <c r="A134" s="220"/>
      <c r="B134" s="129" t="s">
        <v>287</v>
      </c>
    </row>
    <row r="135" spans="1:2" ht="12.75">
      <c r="A135" s="220"/>
      <c r="B135" s="129" t="s">
        <v>288</v>
      </c>
    </row>
    <row r="136" spans="1:2" ht="12.75">
      <c r="A136" s="220"/>
      <c r="B136" s="129" t="s">
        <v>289</v>
      </c>
    </row>
    <row r="137" spans="1:2" ht="12.75">
      <c r="A137" s="220"/>
      <c r="B137" s="129" t="s">
        <v>290</v>
      </c>
    </row>
    <row r="138" spans="1:2" ht="12.75">
      <c r="A138" s="220"/>
      <c r="B138" s="129" t="s">
        <v>291</v>
      </c>
    </row>
    <row r="139" spans="1:2" ht="12.75">
      <c r="A139" s="220"/>
      <c r="B139" s="129" t="s">
        <v>292</v>
      </c>
    </row>
    <row r="140" spans="1:2" ht="12.75">
      <c r="A140" s="220"/>
      <c r="B140" s="129" t="s">
        <v>293</v>
      </c>
    </row>
    <row r="141" spans="1:2" ht="12.75">
      <c r="A141" s="220"/>
      <c r="B141" s="129" t="s">
        <v>294</v>
      </c>
    </row>
    <row r="142" spans="1:2" ht="12.75">
      <c r="A142" s="220"/>
      <c r="B142" s="129" t="s">
        <v>295</v>
      </c>
    </row>
    <row r="143" spans="1:2" ht="12.75">
      <c r="A143" s="220"/>
      <c r="B143" s="129" t="s">
        <v>296</v>
      </c>
    </row>
    <row r="144" spans="1:2" ht="12.75">
      <c r="A144" s="220"/>
      <c r="B144" s="129" t="s">
        <v>297</v>
      </c>
    </row>
    <row r="145" spans="1:2" ht="12.75">
      <c r="A145" s="220"/>
      <c r="B145" s="129" t="s">
        <v>298</v>
      </c>
    </row>
    <row r="146" spans="1:2" ht="12.75">
      <c r="A146" s="220"/>
      <c r="B146" s="129" t="s">
        <v>299</v>
      </c>
    </row>
    <row r="147" spans="1:2" ht="12.75">
      <c r="A147" s="220"/>
      <c r="B147" s="129" t="s">
        <v>300</v>
      </c>
    </row>
    <row r="148" spans="1:2" ht="12.75">
      <c r="A148" s="220"/>
      <c r="B148" s="129" t="s">
        <v>301</v>
      </c>
    </row>
    <row r="149" spans="1:2" ht="12.75">
      <c r="A149" s="220"/>
      <c r="B149" s="129" t="s">
        <v>302</v>
      </c>
    </row>
    <row r="150" spans="1:2" ht="12.75">
      <c r="A150" s="220"/>
      <c r="B150" s="129" t="s">
        <v>303</v>
      </c>
    </row>
    <row r="151" spans="1:2" ht="12.75">
      <c r="A151" s="220"/>
      <c r="B151" s="129" t="s">
        <v>304</v>
      </c>
    </row>
    <row r="152" spans="1:2" ht="12.75">
      <c r="A152" s="220"/>
      <c r="B152" s="129" t="s">
        <v>305</v>
      </c>
    </row>
    <row r="153" spans="1:2" ht="12.75">
      <c r="A153" s="220"/>
      <c r="B153" s="129" t="s">
        <v>241</v>
      </c>
    </row>
    <row r="154" spans="1:2" ht="12.75">
      <c r="A154" s="220"/>
      <c r="B154" s="129" t="s">
        <v>306</v>
      </c>
    </row>
    <row r="155" spans="1:2" ht="12.75">
      <c r="A155" s="220"/>
      <c r="B155" s="129" t="s">
        <v>307</v>
      </c>
    </row>
    <row r="156" spans="1:2" ht="12.75">
      <c r="A156" s="220"/>
      <c r="B156" s="129" t="s">
        <v>308</v>
      </c>
    </row>
    <row r="157" spans="1:2" ht="12.75">
      <c r="A157" s="220"/>
      <c r="B157" s="129" t="s">
        <v>309</v>
      </c>
    </row>
    <row r="158" spans="1:2" ht="12.75">
      <c r="A158" s="220"/>
      <c r="B158" s="129" t="s">
        <v>310</v>
      </c>
    </row>
    <row r="159" spans="1:2" ht="12.75">
      <c r="A159" s="220"/>
      <c r="B159" s="129" t="s">
        <v>311</v>
      </c>
    </row>
    <row r="160" spans="1:2" ht="12.75">
      <c r="A160" s="220"/>
      <c r="B160" s="129" t="s">
        <v>312</v>
      </c>
    </row>
    <row r="161" spans="1:2" ht="12.75">
      <c r="A161" s="220"/>
      <c r="B161" s="129" t="s">
        <v>313</v>
      </c>
    </row>
    <row r="162" spans="1:2" ht="13.5" thickBot="1">
      <c r="A162" s="220"/>
      <c r="B162" s="129" t="s">
        <v>314</v>
      </c>
    </row>
    <row r="163" spans="1:2" ht="12.75">
      <c r="A163" s="214" t="s">
        <v>315</v>
      </c>
      <c r="B163" s="132" t="s">
        <v>316</v>
      </c>
    </row>
    <row r="164" spans="1:2" ht="12.75">
      <c r="A164" s="215"/>
      <c r="B164" s="129" t="s">
        <v>317</v>
      </c>
    </row>
    <row r="165" spans="1:2" ht="12.75">
      <c r="A165" s="215"/>
      <c r="B165" s="129" t="s">
        <v>318</v>
      </c>
    </row>
    <row r="166" spans="1:2" ht="13.5" thickBot="1">
      <c r="A166" s="216"/>
      <c r="B166" s="131" t="s">
        <v>319</v>
      </c>
    </row>
    <row r="249" ht="12.75" customHeight="1"/>
  </sheetData>
  <mergeCells count="5">
    <mergeCell ref="A163:A166"/>
    <mergeCell ref="A2:A61"/>
    <mergeCell ref="A62:A89"/>
    <mergeCell ref="A90:A128"/>
    <mergeCell ref="A129:A16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7"/>
  <sheetViews>
    <sheetView zoomScalePageLayoutView="0" workbookViewId="0" topLeftCell="A7">
      <selection activeCell="A8" sqref="A8:H27"/>
    </sheetView>
  </sheetViews>
  <sheetFormatPr defaultColWidth="9.00390625" defaultRowHeight="12.75"/>
  <cols>
    <col min="1" max="1" width="24.25390625" style="16" customWidth="1"/>
    <col min="2" max="2" width="7.875" style="16" customWidth="1"/>
    <col min="3" max="3" width="8.625" style="16" customWidth="1"/>
    <col min="4" max="4" width="7.625" style="16" customWidth="1"/>
    <col min="5" max="5" width="12.375" style="16" customWidth="1"/>
    <col min="6" max="6" width="8.125" style="16" customWidth="1"/>
    <col min="7" max="7" width="8.625" style="16" customWidth="1"/>
    <col min="8" max="8" width="8.375" style="16" customWidth="1"/>
    <col min="9" max="9" width="12.25390625" style="16" customWidth="1"/>
    <col min="10" max="12" width="9.125" style="16" customWidth="1"/>
    <col min="15" max="16" width="12.625" style="0" customWidth="1"/>
    <col min="17" max="17" width="12.875" style="0" customWidth="1"/>
  </cols>
  <sheetData>
    <row r="1" spans="1:8" ht="46.5" customHeight="1">
      <c r="A1" s="227"/>
      <c r="B1" s="227"/>
      <c r="C1" s="227"/>
      <c r="D1" s="227"/>
      <c r="E1" s="227"/>
      <c r="F1" s="227"/>
      <c r="G1" s="227"/>
      <c r="H1" s="227"/>
    </row>
    <row r="2" spans="1:8" ht="18" customHeight="1">
      <c r="A2" s="228">
        <f>Главная!B2</f>
        <v>43406</v>
      </c>
      <c r="B2" s="228"/>
      <c r="C2" s="228"/>
      <c r="D2" s="144"/>
      <c r="E2" s="232" t="s">
        <v>79</v>
      </c>
      <c r="F2" s="232"/>
      <c r="G2" s="232"/>
      <c r="H2" s="232"/>
    </row>
    <row r="3" spans="1:8" ht="31.5" customHeight="1">
      <c r="A3" s="229" t="s">
        <v>17</v>
      </c>
      <c r="B3" s="229"/>
      <c r="C3" s="229"/>
      <c r="D3" s="229"/>
      <c r="E3" s="229"/>
      <c r="F3" s="229"/>
      <c r="G3" s="229"/>
      <c r="H3" s="227"/>
    </row>
    <row r="4" spans="1:8" ht="18" customHeight="1">
      <c r="A4" s="230" t="s">
        <v>1</v>
      </c>
      <c r="B4" s="230"/>
      <c r="C4" s="230"/>
      <c r="D4" s="230"/>
      <c r="E4" s="230"/>
      <c r="F4" s="230"/>
      <c r="G4" s="230"/>
      <c r="H4" s="227"/>
    </row>
    <row r="5" spans="1:8" ht="13.5" customHeight="1">
      <c r="A5" s="231" t="s">
        <v>18</v>
      </c>
      <c r="B5" s="231"/>
      <c r="C5" s="231"/>
      <c r="D5" s="231"/>
      <c r="E5" s="231"/>
      <c r="F5" s="231"/>
      <c r="G5" s="231"/>
      <c r="H5" s="227"/>
    </row>
    <row r="6" spans="1:8" ht="12.75" customHeight="1">
      <c r="A6" s="233" t="s">
        <v>19</v>
      </c>
      <c r="B6" s="233"/>
      <c r="C6" s="233"/>
      <c r="D6" s="233"/>
      <c r="E6" s="233"/>
      <c r="F6" s="233"/>
      <c r="G6" s="233"/>
      <c r="H6" s="227"/>
    </row>
    <row r="7" spans="1:8" ht="12.75">
      <c r="A7" s="234"/>
      <c r="B7" s="234"/>
      <c r="C7" s="234"/>
      <c r="D7" s="234"/>
      <c r="E7" s="234"/>
      <c r="F7" s="234"/>
      <c r="G7" s="234"/>
      <c r="H7" s="234"/>
    </row>
    <row r="8" spans="1:8" ht="19.5" customHeight="1">
      <c r="A8" s="235" t="s">
        <v>20</v>
      </c>
      <c r="B8" s="235"/>
      <c r="C8" s="235"/>
      <c r="D8" s="235"/>
      <c r="E8" s="235"/>
      <c r="F8" s="235"/>
      <c r="G8" s="235"/>
      <c r="H8" s="235"/>
    </row>
    <row r="9" spans="1:8" ht="15" customHeight="1">
      <c r="A9" s="236" t="s">
        <v>98</v>
      </c>
      <c r="B9" s="236"/>
      <c r="C9" s="236"/>
      <c r="D9" s="236"/>
      <c r="E9" s="236"/>
      <c r="F9" s="236"/>
      <c r="G9" s="236"/>
      <c r="H9" s="236"/>
    </row>
    <row r="10" spans="1:7" ht="19.5" customHeight="1">
      <c r="A10" s="237"/>
      <c r="B10" s="237"/>
      <c r="C10" s="237"/>
      <c r="D10" s="237"/>
      <c r="E10" s="237"/>
      <c r="F10" s="237"/>
      <c r="G10" s="237"/>
    </row>
    <row r="11" spans="1:9" ht="20.25" customHeight="1">
      <c r="A11" s="226" t="s">
        <v>150</v>
      </c>
      <c r="B11" s="226"/>
      <c r="C11" s="223" t="s">
        <v>21</v>
      </c>
      <c r="D11" s="224"/>
      <c r="E11" s="224"/>
      <c r="F11" s="224"/>
      <c r="G11" s="225"/>
      <c r="I11" s="4"/>
    </row>
    <row r="12" spans="1:7" ht="12.75">
      <c r="A12" s="226"/>
      <c r="B12" s="226"/>
      <c r="C12" s="137">
        <v>0.5</v>
      </c>
      <c r="D12" s="137">
        <v>0.6</v>
      </c>
      <c r="E12" s="137">
        <v>0.7</v>
      </c>
      <c r="F12" s="137">
        <v>0.8</v>
      </c>
      <c r="G12" s="137">
        <v>1</v>
      </c>
    </row>
    <row r="13" spans="1:7" ht="18" customHeight="1">
      <c r="A13" s="221" t="s">
        <v>320</v>
      </c>
      <c r="B13" s="221"/>
      <c r="C13" s="57">
        <f>7.01*Главная!B135</f>
        <v>226.42299999999997</v>
      </c>
      <c r="D13" s="57">
        <f>7.36*Главная!B135</f>
        <v>237.72799999999998</v>
      </c>
      <c r="E13" s="57">
        <f>7.91*Главная!B135</f>
        <v>255.493</v>
      </c>
      <c r="F13" s="57">
        <f>8.86*Главная!B135</f>
        <v>286.17799999999994</v>
      </c>
      <c r="G13" s="57">
        <f>9.69*Главная!B135</f>
        <v>312.98699999999997</v>
      </c>
    </row>
    <row r="14" spans="1:7" ht="18" customHeight="1">
      <c r="A14" s="221" t="s">
        <v>321</v>
      </c>
      <c r="B14" s="221"/>
      <c r="C14" s="57">
        <f>7.12*Главная!B135</f>
        <v>229.97599999999997</v>
      </c>
      <c r="D14" s="57">
        <f>7.47*Главная!B135</f>
        <v>241.28099999999998</v>
      </c>
      <c r="E14" s="57">
        <f>8.04*Главная!B135</f>
        <v>259.69199999999995</v>
      </c>
      <c r="F14" s="57">
        <f>8.97*Главная!B135</f>
        <v>289.731</v>
      </c>
      <c r="G14" s="57">
        <f>9.8*Главная!B135</f>
        <v>316.54</v>
      </c>
    </row>
    <row r="15" spans="1:7" ht="18" customHeight="1">
      <c r="A15" s="221" t="s">
        <v>242</v>
      </c>
      <c r="B15" s="221"/>
      <c r="C15" s="57">
        <f>7.41*Главная!B135</f>
        <v>239.343</v>
      </c>
      <c r="D15" s="57">
        <f>7.73*Главная!B135</f>
        <v>249.679</v>
      </c>
      <c r="E15" s="57">
        <f>8.3*Главная!B135</f>
        <v>268.09</v>
      </c>
      <c r="F15" s="57">
        <f>9.23*Главная!B135</f>
        <v>298.12899999999996</v>
      </c>
      <c r="G15" s="57">
        <f>10.06*Главная!B135</f>
        <v>324.938</v>
      </c>
    </row>
    <row r="16" spans="1:7" ht="18" customHeight="1">
      <c r="A16" s="221" t="s">
        <v>212</v>
      </c>
      <c r="B16" s="221"/>
      <c r="C16" s="57">
        <f>7.49*Главная!B135</f>
        <v>241.927</v>
      </c>
      <c r="D16" s="57">
        <f>7.84*Главная!B135</f>
        <v>253.23199999999997</v>
      </c>
      <c r="E16" s="57">
        <f>8.39*Главная!B135</f>
        <v>270.997</v>
      </c>
      <c r="F16" s="57">
        <f>9.34*Главная!B135</f>
        <v>301.68199999999996</v>
      </c>
      <c r="G16" s="57">
        <f>10.17*Главная!B135</f>
        <v>328.491</v>
      </c>
    </row>
    <row r="17" spans="1:7" ht="18" customHeight="1">
      <c r="A17" s="221" t="s">
        <v>322</v>
      </c>
      <c r="B17" s="221"/>
      <c r="C17" s="57">
        <f>7.49*Главная!B135</f>
        <v>241.927</v>
      </c>
      <c r="D17" s="57">
        <f>7.84*Главная!B135</f>
        <v>253.23199999999997</v>
      </c>
      <c r="E17" s="57">
        <f>8.39*Главная!B135</f>
        <v>270.997</v>
      </c>
      <c r="F17" s="57">
        <f>9.34*Главная!B135</f>
        <v>301.68199999999996</v>
      </c>
      <c r="G17" s="57">
        <f>10.17*Главная!B135</f>
        <v>328.491</v>
      </c>
    </row>
    <row r="18" spans="1:7" ht="18" customHeight="1">
      <c r="A18" s="221" t="s">
        <v>323</v>
      </c>
      <c r="B18" s="221"/>
      <c r="C18" s="138"/>
      <c r="D18" s="138"/>
      <c r="E18" s="138"/>
      <c r="F18" s="57">
        <f>20.26*Главная!B135</f>
        <v>654.398</v>
      </c>
      <c r="G18" s="139"/>
    </row>
    <row r="19" spans="1:7" ht="18" customHeight="1">
      <c r="A19" s="221" t="s">
        <v>324</v>
      </c>
      <c r="B19" s="221"/>
      <c r="C19" s="57"/>
      <c r="D19" s="57">
        <f>10.26*Главная!B135</f>
        <v>331.39799999999997</v>
      </c>
      <c r="E19" s="57"/>
      <c r="F19" s="57">
        <f>10.5*Главная!B135</f>
        <v>339.15</v>
      </c>
      <c r="G19" s="57"/>
    </row>
    <row r="20" spans="1:7" ht="18" customHeight="1">
      <c r="A20" s="221" t="s">
        <v>325</v>
      </c>
      <c r="B20" s="221"/>
      <c r="C20" s="57"/>
      <c r="D20" s="57">
        <f>33.24*Главная!B135</f>
        <v>1073.652</v>
      </c>
      <c r="E20" s="57"/>
      <c r="F20" s="57">
        <f>34.19*Главная!B135</f>
        <v>1104.3369999999998</v>
      </c>
      <c r="G20" s="57"/>
    </row>
    <row r="21" spans="1:7" ht="18" customHeight="1">
      <c r="A21" s="222" t="s">
        <v>326</v>
      </c>
      <c r="B21" s="222"/>
      <c r="C21" s="140">
        <v>300</v>
      </c>
      <c r="D21" s="140">
        <v>200</v>
      </c>
      <c r="E21" s="140">
        <v>200</v>
      </c>
      <c r="F21" s="140">
        <v>200</v>
      </c>
      <c r="G21" s="140">
        <v>150</v>
      </c>
    </row>
    <row r="22" spans="1:8" ht="18" customHeight="1">
      <c r="A22" s="21"/>
      <c r="B22" s="21"/>
      <c r="C22" s="21"/>
      <c r="D22" s="22"/>
      <c r="E22" s="21"/>
      <c r="F22" s="20"/>
      <c r="G22" s="20"/>
      <c r="H22" s="136"/>
    </row>
    <row r="23" spans="1:8" ht="18" customHeight="1">
      <c r="A23" s="140" t="s">
        <v>327</v>
      </c>
      <c r="B23" s="140">
        <v>0.5</v>
      </c>
      <c r="C23" s="140">
        <v>0.6</v>
      </c>
      <c r="D23" s="140">
        <v>0.7</v>
      </c>
      <c r="E23" s="140">
        <v>0.8</v>
      </c>
      <c r="F23" s="140">
        <v>1</v>
      </c>
      <c r="G23" s="2"/>
      <c r="H23" s="136"/>
    </row>
    <row r="24" spans="1:8" ht="18" customHeight="1">
      <c r="A24" s="140" t="s">
        <v>328</v>
      </c>
      <c r="B24" s="141" t="s">
        <v>15</v>
      </c>
      <c r="C24" s="141" t="s">
        <v>15</v>
      </c>
      <c r="D24" s="141" t="s">
        <v>15</v>
      </c>
      <c r="E24" s="141" t="s">
        <v>15</v>
      </c>
      <c r="F24" s="141" t="s">
        <v>15</v>
      </c>
      <c r="G24" s="20"/>
      <c r="H24" s="136"/>
    </row>
    <row r="25" spans="1:8" ht="18" customHeight="1">
      <c r="A25" s="140" t="s">
        <v>143</v>
      </c>
      <c r="B25" s="141"/>
      <c r="C25" s="141"/>
      <c r="D25" s="142"/>
      <c r="E25" s="141" t="s">
        <v>15</v>
      </c>
      <c r="F25" s="113"/>
      <c r="G25" s="20"/>
      <c r="H25" s="136"/>
    </row>
    <row r="26" spans="1:8" ht="18" customHeight="1">
      <c r="A26" s="140" t="s">
        <v>329</v>
      </c>
      <c r="B26" s="143"/>
      <c r="C26" s="141" t="s">
        <v>15</v>
      </c>
      <c r="D26" s="141"/>
      <c r="E26" s="141" t="s">
        <v>15</v>
      </c>
      <c r="F26" s="141"/>
      <c r="G26" s="23"/>
      <c r="H26" s="136"/>
    </row>
    <row r="27" spans="1:8" ht="18" customHeight="1">
      <c r="A27" s="135"/>
      <c r="B27" s="136"/>
      <c r="C27" s="136"/>
      <c r="D27" s="136"/>
      <c r="E27" s="136"/>
      <c r="F27" s="136"/>
      <c r="G27" s="136"/>
      <c r="H27" s="136"/>
    </row>
    <row r="28" spans="1:8" ht="15.75" customHeight="1">
      <c r="A28" s="11"/>
      <c r="B28" s="19"/>
      <c r="C28" s="19"/>
      <c r="D28" s="19"/>
      <c r="E28" s="19"/>
      <c r="F28" s="19"/>
      <c r="G28" s="19"/>
      <c r="H28" s="19"/>
    </row>
    <row r="29" spans="1:9" ht="16.5" customHeight="1">
      <c r="A29" s="21"/>
      <c r="B29" s="21"/>
      <c r="C29" s="21"/>
      <c r="D29" s="22"/>
      <c r="E29" s="21"/>
      <c r="F29" s="20"/>
      <c r="G29" s="20"/>
      <c r="H29" s="15"/>
      <c r="I29" s="4" t="s">
        <v>3</v>
      </c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9" ht="18.75" customHeight="1">
      <c r="A33"/>
      <c r="B33"/>
      <c r="C33"/>
      <c r="D33"/>
      <c r="E33"/>
      <c r="F33"/>
      <c r="G33"/>
      <c r="H33"/>
      <c r="I33"/>
    </row>
    <row r="34" spans="1:8" ht="16.5" customHeight="1">
      <c r="A34"/>
      <c r="B34"/>
      <c r="C34"/>
      <c r="D34"/>
      <c r="E34"/>
      <c r="F34"/>
      <c r="G34"/>
      <c r="H34"/>
    </row>
    <row r="35" spans="1:8" ht="18" customHeight="1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 customHeight="1">
      <c r="A37"/>
      <c r="B37"/>
      <c r="C37"/>
      <c r="D37"/>
      <c r="E37"/>
      <c r="F37"/>
      <c r="G37"/>
      <c r="H37"/>
    </row>
  </sheetData>
  <sheetProtection/>
  <mergeCells count="23">
    <mergeCell ref="A7:H7"/>
    <mergeCell ref="A8:H8"/>
    <mergeCell ref="A9:H9"/>
    <mergeCell ref="A10:G10"/>
    <mergeCell ref="A1:H1"/>
    <mergeCell ref="A2:C2"/>
    <mergeCell ref="A3:G3"/>
    <mergeCell ref="H3:H6"/>
    <mergeCell ref="A4:G4"/>
    <mergeCell ref="A5:G5"/>
    <mergeCell ref="E2:H2"/>
    <mergeCell ref="A6:G6"/>
    <mergeCell ref="C11:G11"/>
    <mergeCell ref="A11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</mergeCells>
  <hyperlinks>
    <hyperlink ref="A6" r:id="rId1" display="http://plastics.ua/dom/products/Пластик HPL"/>
    <hyperlink ref="I29" location="Главная!A1" display="на главную"/>
  </hyperlinks>
  <printOptions/>
  <pageMargins left="0.33" right="0.29" top="0.28" bottom="0.37" header="0.17" footer="0.17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A1" sqref="A1:IV16384"/>
    </sheetView>
  </sheetViews>
  <sheetFormatPr defaultColWidth="9.00390625" defaultRowHeight="12.75"/>
  <cols>
    <col min="1" max="1" width="23.375" style="87" customWidth="1"/>
  </cols>
  <sheetData>
    <row r="2" spans="1:8" ht="12.75">
      <c r="A2" s="145" t="s">
        <v>330</v>
      </c>
      <c r="B2" s="146" t="s">
        <v>331</v>
      </c>
      <c r="C2" s="146" t="s">
        <v>332</v>
      </c>
      <c r="D2" s="146" t="s">
        <v>333</v>
      </c>
      <c r="E2" s="146" t="s">
        <v>334</v>
      </c>
      <c r="F2" s="146" t="s">
        <v>335</v>
      </c>
      <c r="G2" s="146" t="s">
        <v>336</v>
      </c>
      <c r="H2" s="147" t="s">
        <v>337</v>
      </c>
    </row>
    <row r="3" spans="1:8" ht="12.75">
      <c r="A3" s="148"/>
      <c r="B3" s="149" t="s">
        <v>338</v>
      </c>
      <c r="C3" s="149" t="s">
        <v>339</v>
      </c>
      <c r="D3" s="149" t="s">
        <v>340</v>
      </c>
      <c r="E3" s="149"/>
      <c r="F3" s="149"/>
      <c r="G3" s="149"/>
      <c r="H3" s="150"/>
    </row>
    <row r="4" spans="1:8" ht="12.75">
      <c r="A4" s="151" t="s">
        <v>341</v>
      </c>
      <c r="B4" s="152" t="s">
        <v>342</v>
      </c>
      <c r="C4" s="152" t="s">
        <v>343</v>
      </c>
      <c r="D4" s="152" t="s">
        <v>344</v>
      </c>
      <c r="E4" s="152" t="s">
        <v>345</v>
      </c>
      <c r="F4" s="152" t="s">
        <v>346</v>
      </c>
      <c r="G4" s="152" t="s">
        <v>347</v>
      </c>
      <c r="H4" s="153"/>
    </row>
    <row r="5" spans="1:8" ht="12.75">
      <c r="A5" s="151" t="s">
        <v>320</v>
      </c>
      <c r="B5" s="154" t="s">
        <v>153</v>
      </c>
      <c r="C5" s="154" t="s">
        <v>152</v>
      </c>
      <c r="D5" s="152"/>
      <c r="E5" s="152"/>
      <c r="F5" s="152"/>
      <c r="G5" s="152"/>
      <c r="H5" s="153"/>
    </row>
    <row r="6" spans="1:8" ht="12.75">
      <c r="A6" s="145" t="s">
        <v>321</v>
      </c>
      <c r="B6" s="155" t="s">
        <v>154</v>
      </c>
      <c r="C6" s="155" t="s">
        <v>155</v>
      </c>
      <c r="D6" s="155" t="s">
        <v>156</v>
      </c>
      <c r="E6" s="155" t="s">
        <v>157</v>
      </c>
      <c r="F6" s="155" t="s">
        <v>158</v>
      </c>
      <c r="G6" s="155" t="s">
        <v>159</v>
      </c>
      <c r="H6" s="156" t="s">
        <v>210</v>
      </c>
    </row>
    <row r="7" spans="1:8" ht="12.75">
      <c r="A7" s="157"/>
      <c r="B7" s="158" t="s">
        <v>211</v>
      </c>
      <c r="C7" s="158" t="s">
        <v>160</v>
      </c>
      <c r="D7" s="158" t="s">
        <v>161</v>
      </c>
      <c r="E7" s="158" t="s">
        <v>162</v>
      </c>
      <c r="F7" s="158" t="s">
        <v>163</v>
      </c>
      <c r="G7" s="158" t="s">
        <v>164</v>
      </c>
      <c r="H7" s="159" t="s">
        <v>165</v>
      </c>
    </row>
    <row r="8" spans="1:8" ht="12.75">
      <c r="A8" s="157"/>
      <c r="B8" s="158" t="s">
        <v>166</v>
      </c>
      <c r="C8" s="158" t="s">
        <v>167</v>
      </c>
      <c r="D8" s="158" t="s">
        <v>168</v>
      </c>
      <c r="E8" s="158" t="s">
        <v>169</v>
      </c>
      <c r="F8" s="158" t="s">
        <v>170</v>
      </c>
      <c r="G8" s="158" t="s">
        <v>171</v>
      </c>
      <c r="H8" s="160" t="s">
        <v>172</v>
      </c>
    </row>
    <row r="9" spans="1:8" ht="12.75">
      <c r="A9" s="157"/>
      <c r="B9" s="158" t="s">
        <v>173</v>
      </c>
      <c r="C9" s="158" t="s">
        <v>348</v>
      </c>
      <c r="D9" s="158" t="s">
        <v>175</v>
      </c>
      <c r="E9" s="158" t="s">
        <v>176</v>
      </c>
      <c r="F9" s="158" t="s">
        <v>177</v>
      </c>
      <c r="G9" s="158" t="s">
        <v>178</v>
      </c>
      <c r="H9" s="160" t="s">
        <v>179</v>
      </c>
    </row>
    <row r="10" spans="1:8" ht="12.75">
      <c r="A10" s="157"/>
      <c r="B10" s="158" t="s">
        <v>180</v>
      </c>
      <c r="C10" s="158" t="s">
        <v>181</v>
      </c>
      <c r="D10" s="158" t="s">
        <v>182</v>
      </c>
      <c r="E10" s="158" t="s">
        <v>183</v>
      </c>
      <c r="F10" s="158" t="s">
        <v>184</v>
      </c>
      <c r="G10" s="158" t="s">
        <v>185</v>
      </c>
      <c r="H10" s="160" t="s">
        <v>186</v>
      </c>
    </row>
    <row r="11" spans="1:8" ht="12.75">
      <c r="A11" s="157"/>
      <c r="B11" s="158" t="s">
        <v>187</v>
      </c>
      <c r="C11" s="158" t="s">
        <v>188</v>
      </c>
      <c r="D11" s="158" t="s">
        <v>189</v>
      </c>
      <c r="E11" s="158" t="s">
        <v>349</v>
      </c>
      <c r="F11" s="158" t="s">
        <v>191</v>
      </c>
      <c r="G11" s="158" t="s">
        <v>192</v>
      </c>
      <c r="H11" s="160" t="s">
        <v>193</v>
      </c>
    </row>
    <row r="12" spans="1:8" ht="12.75">
      <c r="A12" s="157"/>
      <c r="B12" s="158" t="s">
        <v>194</v>
      </c>
      <c r="C12" s="158" t="s">
        <v>195</v>
      </c>
      <c r="D12" s="158" t="s">
        <v>196</v>
      </c>
      <c r="E12" s="158" t="s">
        <v>197</v>
      </c>
      <c r="F12" s="158" t="s">
        <v>198</v>
      </c>
      <c r="G12" s="158" t="s">
        <v>199</v>
      </c>
      <c r="H12" s="160" t="s">
        <v>200</v>
      </c>
    </row>
    <row r="13" spans="1:8" ht="12.75">
      <c r="A13" s="157"/>
      <c r="B13" s="158" t="s">
        <v>201</v>
      </c>
      <c r="C13" s="158" t="s">
        <v>202</v>
      </c>
      <c r="D13" s="158" t="s">
        <v>203</v>
      </c>
      <c r="E13" s="158" t="s">
        <v>204</v>
      </c>
      <c r="F13" s="158" t="s">
        <v>205</v>
      </c>
      <c r="G13" s="158" t="s">
        <v>206</v>
      </c>
      <c r="H13" s="160" t="s">
        <v>207</v>
      </c>
    </row>
    <row r="14" spans="1:8" ht="12.75">
      <c r="A14" s="148"/>
      <c r="B14" s="161" t="s">
        <v>208</v>
      </c>
      <c r="C14" s="161" t="s">
        <v>209</v>
      </c>
      <c r="D14" s="149"/>
      <c r="E14" s="149"/>
      <c r="F14" s="149"/>
      <c r="G14" s="149"/>
      <c r="H14" s="150"/>
    </row>
    <row r="15" spans="1:8" ht="12.75">
      <c r="A15" s="145" t="s">
        <v>212</v>
      </c>
      <c r="B15" s="155" t="s">
        <v>213</v>
      </c>
      <c r="C15" s="155" t="s">
        <v>214</v>
      </c>
      <c r="D15" s="155" t="s">
        <v>215</v>
      </c>
      <c r="E15" s="155" t="s">
        <v>216</v>
      </c>
      <c r="F15" s="155" t="s">
        <v>217</v>
      </c>
      <c r="G15" s="155" t="s">
        <v>218</v>
      </c>
      <c r="H15" s="156" t="s">
        <v>219</v>
      </c>
    </row>
    <row r="16" spans="1:8" ht="12.75">
      <c r="A16" s="157"/>
      <c r="B16" s="158" t="s">
        <v>220</v>
      </c>
      <c r="C16" s="158" t="s">
        <v>221</v>
      </c>
      <c r="D16" s="158" t="s">
        <v>222</v>
      </c>
      <c r="E16" s="158" t="s">
        <v>223</v>
      </c>
      <c r="F16" s="158" t="s">
        <v>224</v>
      </c>
      <c r="G16" s="158" t="s">
        <v>226</v>
      </c>
      <c r="H16" s="160" t="s">
        <v>227</v>
      </c>
    </row>
    <row r="17" spans="1:8" ht="12.75">
      <c r="A17" s="157"/>
      <c r="B17" s="158" t="s">
        <v>228</v>
      </c>
      <c r="C17" s="158" t="s">
        <v>229</v>
      </c>
      <c r="D17" s="158" t="s">
        <v>230</v>
      </c>
      <c r="E17" s="158" t="s">
        <v>231</v>
      </c>
      <c r="F17" s="158" t="s">
        <v>233</v>
      </c>
      <c r="G17" s="158" t="s">
        <v>234</v>
      </c>
      <c r="H17" s="160" t="s">
        <v>235</v>
      </c>
    </row>
    <row r="18" spans="1:8" ht="12.75">
      <c r="A18" s="148"/>
      <c r="B18" s="161" t="s">
        <v>236</v>
      </c>
      <c r="C18" s="161" t="s">
        <v>237</v>
      </c>
      <c r="D18" s="161" t="s">
        <v>238</v>
      </c>
      <c r="E18" s="161" t="s">
        <v>239</v>
      </c>
      <c r="F18" s="161" t="s">
        <v>240</v>
      </c>
      <c r="G18" s="161" t="s">
        <v>241</v>
      </c>
      <c r="H18" s="150"/>
    </row>
    <row r="19" spans="1:8" ht="12.75">
      <c r="A19" s="145" t="s">
        <v>242</v>
      </c>
      <c r="B19" s="155" t="s">
        <v>243</v>
      </c>
      <c r="C19" s="155" t="s">
        <v>244</v>
      </c>
      <c r="D19" s="155" t="s">
        <v>245</v>
      </c>
      <c r="E19" s="155" t="s">
        <v>246</v>
      </c>
      <c r="F19" s="155" t="s">
        <v>247</v>
      </c>
      <c r="G19" s="155" t="s">
        <v>248</v>
      </c>
      <c r="H19" s="156" t="s">
        <v>249</v>
      </c>
    </row>
    <row r="20" spans="1:8" ht="12.75">
      <c r="A20" s="157"/>
      <c r="B20" s="158" t="s">
        <v>250</v>
      </c>
      <c r="C20" s="158" t="s">
        <v>251</v>
      </c>
      <c r="D20" s="158" t="s">
        <v>252</v>
      </c>
      <c r="E20" s="158" t="s">
        <v>253</v>
      </c>
      <c r="F20" s="158" t="s">
        <v>254</v>
      </c>
      <c r="G20" s="158" t="s">
        <v>350</v>
      </c>
      <c r="H20" s="160" t="s">
        <v>256</v>
      </c>
    </row>
    <row r="21" spans="1:8" ht="12.75">
      <c r="A21" s="157"/>
      <c r="B21" s="158" t="s">
        <v>257</v>
      </c>
      <c r="C21" s="158" t="s">
        <v>258</v>
      </c>
      <c r="D21" s="158" t="s">
        <v>259</v>
      </c>
      <c r="E21" s="158" t="s">
        <v>260</v>
      </c>
      <c r="F21" s="158" t="s">
        <v>261</v>
      </c>
      <c r="G21" s="158" t="s">
        <v>262</v>
      </c>
      <c r="H21" s="160" t="s">
        <v>263</v>
      </c>
    </row>
    <row r="22" spans="1:8" ht="12.75">
      <c r="A22" s="157"/>
      <c r="B22" s="158" t="s">
        <v>264</v>
      </c>
      <c r="C22" s="158" t="s">
        <v>265</v>
      </c>
      <c r="D22" s="158" t="s">
        <v>266</v>
      </c>
      <c r="E22" s="158" t="s">
        <v>267</v>
      </c>
      <c r="F22" s="158" t="s">
        <v>268</v>
      </c>
      <c r="G22" s="158" t="s">
        <v>269</v>
      </c>
      <c r="H22" s="160" t="s">
        <v>270</v>
      </c>
    </row>
    <row r="23" spans="1:8" ht="12.75">
      <c r="A23" s="157"/>
      <c r="B23" s="158" t="s">
        <v>272</v>
      </c>
      <c r="C23" s="158" t="s">
        <v>273</v>
      </c>
      <c r="D23" s="158" t="s">
        <v>274</v>
      </c>
      <c r="E23" s="158" t="s">
        <v>351</v>
      </c>
      <c r="F23" s="158" t="s">
        <v>352</v>
      </c>
      <c r="G23" s="158" t="s">
        <v>353</v>
      </c>
      <c r="H23" s="160" t="s">
        <v>291</v>
      </c>
    </row>
    <row r="24" spans="1:8" ht="12.75">
      <c r="A24" s="157"/>
      <c r="B24" s="158" t="s">
        <v>354</v>
      </c>
      <c r="C24" s="158" t="s">
        <v>355</v>
      </c>
      <c r="D24" s="158" t="s">
        <v>356</v>
      </c>
      <c r="E24" s="158" t="s">
        <v>357</v>
      </c>
      <c r="F24" s="158" t="s">
        <v>275</v>
      </c>
      <c r="G24" s="158" t="s">
        <v>276</v>
      </c>
      <c r="H24" s="160" t="s">
        <v>277</v>
      </c>
    </row>
    <row r="25" spans="1:8" ht="12.75">
      <c r="A25" s="148"/>
      <c r="B25" s="161" t="s">
        <v>278</v>
      </c>
      <c r="C25" s="161" t="s">
        <v>279</v>
      </c>
      <c r="D25" s="161" t="s">
        <v>280</v>
      </c>
      <c r="E25" s="161" t="s">
        <v>281</v>
      </c>
      <c r="F25" s="149"/>
      <c r="G25" s="149"/>
      <c r="H25" s="150"/>
    </row>
    <row r="26" spans="1:8" ht="12.75">
      <c r="A26" s="145" t="s">
        <v>322</v>
      </c>
      <c r="B26" s="155" t="s">
        <v>176</v>
      </c>
      <c r="C26" s="155" t="s">
        <v>283</v>
      </c>
      <c r="D26" s="155" t="s">
        <v>284</v>
      </c>
      <c r="E26" s="155" t="s">
        <v>285</v>
      </c>
      <c r="F26" s="155" t="s">
        <v>286</v>
      </c>
      <c r="G26" s="155" t="s">
        <v>287</v>
      </c>
      <c r="H26" s="156" t="s">
        <v>267</v>
      </c>
    </row>
    <row r="27" spans="1:8" ht="12.75">
      <c r="A27" s="157"/>
      <c r="B27" s="158" t="s">
        <v>289</v>
      </c>
      <c r="C27" s="158" t="s">
        <v>290</v>
      </c>
      <c r="D27" s="158" t="s">
        <v>291</v>
      </c>
      <c r="E27" s="158" t="s">
        <v>292</v>
      </c>
      <c r="F27" s="158" t="s">
        <v>294</v>
      </c>
      <c r="G27" s="158" t="s">
        <v>295</v>
      </c>
      <c r="H27" s="160" t="s">
        <v>297</v>
      </c>
    </row>
    <row r="28" spans="1:8" ht="12.75">
      <c r="A28" s="157"/>
      <c r="B28" s="158" t="s">
        <v>298</v>
      </c>
      <c r="C28" s="158" t="s">
        <v>299</v>
      </c>
      <c r="D28" s="158" t="s">
        <v>300</v>
      </c>
      <c r="E28" s="158" t="s">
        <v>301</v>
      </c>
      <c r="F28" s="158" t="s">
        <v>302</v>
      </c>
      <c r="G28" s="158" t="s">
        <v>303</v>
      </c>
      <c r="H28" s="160" t="s">
        <v>304</v>
      </c>
    </row>
    <row r="29" spans="1:8" ht="12.75">
      <c r="A29" s="157"/>
      <c r="B29" s="158" t="s">
        <v>305</v>
      </c>
      <c r="C29" s="158" t="s">
        <v>241</v>
      </c>
      <c r="D29" s="158" t="s">
        <v>306</v>
      </c>
      <c r="E29" s="158" t="s">
        <v>307</v>
      </c>
      <c r="F29" s="158" t="s">
        <v>308</v>
      </c>
      <c r="G29" s="158" t="s">
        <v>309</v>
      </c>
      <c r="H29" s="160" t="s">
        <v>310</v>
      </c>
    </row>
    <row r="30" spans="1:8" ht="12.75">
      <c r="A30" s="157"/>
      <c r="B30" s="158" t="s">
        <v>311</v>
      </c>
      <c r="C30" s="158" t="s">
        <v>312</v>
      </c>
      <c r="D30" s="158" t="s">
        <v>358</v>
      </c>
      <c r="E30" s="158" t="s">
        <v>314</v>
      </c>
      <c r="F30" s="158" t="s">
        <v>359</v>
      </c>
      <c r="G30" s="158" t="s">
        <v>360</v>
      </c>
      <c r="H30" s="160" t="s">
        <v>361</v>
      </c>
    </row>
    <row r="31" spans="1:8" ht="12.75">
      <c r="A31" s="148"/>
      <c r="B31" s="161" t="s">
        <v>362</v>
      </c>
      <c r="C31" s="149"/>
      <c r="D31" s="149"/>
      <c r="E31" s="149"/>
      <c r="F31" s="149"/>
      <c r="G31" s="149"/>
      <c r="H31" s="150"/>
    </row>
    <row r="32" spans="1:8" ht="12.75">
      <c r="A32" s="151" t="s">
        <v>363</v>
      </c>
      <c r="B32" s="154" t="s">
        <v>293</v>
      </c>
      <c r="C32" s="154" t="s">
        <v>296</v>
      </c>
      <c r="D32" s="154" t="s">
        <v>364</v>
      </c>
      <c r="E32" s="154" t="s">
        <v>365</v>
      </c>
      <c r="F32" s="154" t="s">
        <v>366</v>
      </c>
      <c r="G32" s="154" t="s">
        <v>367</v>
      </c>
      <c r="H32" s="153"/>
    </row>
    <row r="33" spans="1:8" ht="12.75">
      <c r="A33" s="151" t="s">
        <v>368</v>
      </c>
      <c r="B33" s="154" t="s">
        <v>369</v>
      </c>
      <c r="C33" s="154" t="s">
        <v>370</v>
      </c>
      <c r="D33" s="152"/>
      <c r="E33" s="152"/>
      <c r="F33" s="152"/>
      <c r="G33" s="152"/>
      <c r="H33" s="15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SheetLayoutView="100" zoomScalePageLayoutView="0" workbookViewId="0" topLeftCell="A1">
      <selection activeCell="M7" sqref="M7"/>
    </sheetView>
  </sheetViews>
  <sheetFormatPr defaultColWidth="9.125" defaultRowHeight="12.75"/>
  <cols>
    <col min="1" max="1" width="22.75390625" style="45" customWidth="1"/>
    <col min="2" max="2" width="10.125" style="46" bestFit="1" customWidth="1"/>
    <col min="3" max="4" width="11.875" style="45" bestFit="1" customWidth="1"/>
    <col min="5" max="5" width="12.75390625" style="45" bestFit="1" customWidth="1"/>
    <col min="6" max="6" width="10.75390625" style="45" bestFit="1" customWidth="1"/>
    <col min="7" max="8" width="11.875" style="45" bestFit="1" customWidth="1"/>
    <col min="9" max="10" width="10.125" style="45" bestFit="1" customWidth="1"/>
    <col min="11" max="16384" width="9.125" style="45" customWidth="1"/>
  </cols>
  <sheetData>
    <row r="1" spans="1:10" ht="51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</row>
    <row r="2" s="39" customFormat="1" ht="12" customHeight="1">
      <c r="B2" s="40"/>
    </row>
    <row r="3" spans="1:10" s="39" customFormat="1" ht="18">
      <c r="A3" s="246" t="s">
        <v>61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s="39" customFormat="1" ht="14.25" customHeight="1">
      <c r="A4" s="42">
        <f>Главная!B2</f>
        <v>43406</v>
      </c>
      <c r="B4" s="41"/>
      <c r="C4" s="41"/>
      <c r="D4" s="41"/>
      <c r="E4" s="41"/>
      <c r="F4" s="41"/>
      <c r="G4" s="41"/>
      <c r="H4" s="41"/>
      <c r="I4" s="41"/>
      <c r="J4" s="41"/>
    </row>
    <row r="5" spans="1:14" s="39" customFormat="1" ht="14.25" customHeight="1">
      <c r="A5" s="58"/>
      <c r="B5" s="59"/>
      <c r="C5" s="59"/>
      <c r="D5" s="249" t="s">
        <v>79</v>
      </c>
      <c r="E5" s="249"/>
      <c r="F5" s="249"/>
      <c r="G5" s="249"/>
      <c r="H5" s="249"/>
      <c r="I5" s="59"/>
      <c r="J5" s="60" t="s">
        <v>3</v>
      </c>
      <c r="L5" s="61"/>
      <c r="M5" s="61"/>
      <c r="N5" s="61"/>
    </row>
    <row r="6" spans="1:14" s="39" customFormat="1" ht="15">
      <c r="A6" s="247" t="s">
        <v>65</v>
      </c>
      <c r="B6" s="247"/>
      <c r="C6" s="247"/>
      <c r="D6" s="247"/>
      <c r="E6" s="247"/>
      <c r="F6" s="247"/>
      <c r="G6" s="247"/>
      <c r="H6" s="247"/>
      <c r="I6" s="247"/>
      <c r="J6" s="247"/>
      <c r="K6" s="61"/>
      <c r="L6" s="61"/>
      <c r="M6" s="61"/>
      <c r="N6" s="61"/>
    </row>
    <row r="7" spans="1:14" s="39" customFormat="1" ht="21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1"/>
      <c r="L7" s="61"/>
      <c r="M7" s="61"/>
      <c r="N7" s="61"/>
    </row>
    <row r="8" spans="1:14" s="40" customFormat="1" ht="26.25" customHeight="1">
      <c r="A8" s="248" t="s">
        <v>371</v>
      </c>
      <c r="B8" s="248"/>
      <c r="C8" s="250" t="s">
        <v>100</v>
      </c>
      <c r="D8" s="250"/>
      <c r="E8" s="250"/>
      <c r="F8" s="250"/>
      <c r="G8" s="250"/>
      <c r="H8" s="85"/>
      <c r="I8" s="85"/>
      <c r="J8" s="85"/>
      <c r="K8" s="63"/>
      <c r="L8" s="63"/>
      <c r="M8" s="63"/>
      <c r="N8" s="63"/>
    </row>
    <row r="9" spans="1:14" s="39" customFormat="1" ht="29.25" customHeight="1">
      <c r="A9" s="248"/>
      <c r="B9" s="248"/>
      <c r="C9" s="64" t="s">
        <v>372</v>
      </c>
      <c r="D9" s="64" t="s">
        <v>373</v>
      </c>
      <c r="E9" s="64" t="s">
        <v>374</v>
      </c>
      <c r="F9" s="64" t="s">
        <v>375</v>
      </c>
      <c r="G9" s="64" t="s">
        <v>376</v>
      </c>
      <c r="H9" s="66"/>
      <c r="I9" s="66"/>
      <c r="J9" s="66"/>
      <c r="K9" s="65"/>
      <c r="L9" s="66"/>
      <c r="M9" s="65"/>
      <c r="N9" s="66"/>
    </row>
    <row r="10" spans="1:14" s="39" customFormat="1" ht="39.75" customHeight="1">
      <c r="A10" s="238" t="s">
        <v>377</v>
      </c>
      <c r="B10" s="238"/>
      <c r="C10" s="67">
        <f>15.03*Главная!B135</f>
        <v>485.46899999999994</v>
      </c>
      <c r="D10" s="67">
        <f>17.21*Главная!B135</f>
        <v>555.8829999999999</v>
      </c>
      <c r="E10" s="67">
        <f>20.69*Главная!B135</f>
        <v>668.287</v>
      </c>
      <c r="F10" s="67">
        <f>52.27*Главная!B135</f>
        <v>1688.321</v>
      </c>
      <c r="G10" s="67">
        <f>30.49*Главная!B135</f>
        <v>984.8269999999999</v>
      </c>
      <c r="H10" s="68"/>
      <c r="I10" s="68"/>
      <c r="J10" s="68"/>
      <c r="K10" s="68"/>
      <c r="L10" s="65"/>
      <c r="M10" s="65"/>
      <c r="N10" s="65"/>
    </row>
    <row r="11" spans="1:14" s="39" customFormat="1" ht="21" customHeight="1">
      <c r="A11" s="71"/>
      <c r="B11" s="71"/>
      <c r="C11" s="69"/>
      <c r="D11" s="68"/>
      <c r="E11" s="68"/>
      <c r="F11" s="68"/>
      <c r="G11" s="68"/>
      <c r="H11" s="68"/>
      <c r="I11" s="68"/>
      <c r="J11" s="69"/>
      <c r="K11" s="69"/>
      <c r="L11" s="70"/>
      <c r="M11" s="70"/>
      <c r="N11" s="70"/>
    </row>
    <row r="12" spans="1:14" s="39" customFormat="1" ht="39.75" customHeight="1">
      <c r="A12" s="71" t="s">
        <v>378</v>
      </c>
      <c r="B12" s="71" t="s">
        <v>328</v>
      </c>
      <c r="C12" s="69"/>
      <c r="D12" s="68"/>
      <c r="E12" s="68"/>
      <c r="F12" s="68"/>
      <c r="G12" s="68"/>
      <c r="H12" s="68"/>
      <c r="I12" s="68"/>
      <c r="J12" s="69"/>
      <c r="K12" s="69"/>
      <c r="L12" s="70"/>
      <c r="N12" s="70"/>
    </row>
    <row r="13" spans="1:14" s="39" customFormat="1" ht="21.75" customHeight="1">
      <c r="A13" s="71" t="s">
        <v>379</v>
      </c>
      <c r="B13" s="162" t="s">
        <v>380</v>
      </c>
      <c r="C13" s="163"/>
      <c r="D13" s="164"/>
      <c r="E13" s="164"/>
      <c r="F13" s="68"/>
      <c r="G13" s="68"/>
      <c r="H13" s="68"/>
      <c r="I13" s="68"/>
      <c r="J13" s="69"/>
      <c r="K13" s="69"/>
      <c r="L13" s="70"/>
      <c r="M13" s="70"/>
      <c r="N13" s="70"/>
    </row>
    <row r="14" spans="1:14" s="39" customFormat="1" ht="13.5" customHeight="1">
      <c r="A14" s="71"/>
      <c r="B14" s="71"/>
      <c r="C14" s="69"/>
      <c r="D14" s="68"/>
      <c r="E14" s="68"/>
      <c r="F14" s="68"/>
      <c r="G14" s="68"/>
      <c r="H14" s="68"/>
      <c r="I14" s="68"/>
      <c r="J14" s="69"/>
      <c r="K14" s="69"/>
      <c r="L14" s="70"/>
      <c r="M14" s="70"/>
      <c r="N14" s="70"/>
    </row>
    <row r="15" s="39" customFormat="1" ht="16.5" customHeight="1">
      <c r="B15" s="40"/>
    </row>
    <row r="16" spans="1:2" s="49" customFormat="1" ht="19.5" customHeight="1">
      <c r="A16" s="47" t="s">
        <v>63</v>
      </c>
      <c r="B16" s="48"/>
    </row>
    <row r="17" s="49" customFormat="1" ht="17.25" customHeight="1">
      <c r="B17" s="48"/>
    </row>
    <row r="18" spans="1:10" s="49" customFormat="1" ht="12.75">
      <c r="A18" s="239" t="s">
        <v>381</v>
      </c>
      <c r="B18" s="73" t="s">
        <v>153</v>
      </c>
      <c r="C18" s="73" t="s">
        <v>152</v>
      </c>
      <c r="D18" s="73" t="s">
        <v>154</v>
      </c>
      <c r="E18" s="73" t="s">
        <v>155</v>
      </c>
      <c r="F18" s="73" t="s">
        <v>156</v>
      </c>
      <c r="G18" s="73" t="s">
        <v>157</v>
      </c>
      <c r="H18" s="73" t="s">
        <v>158</v>
      </c>
      <c r="I18" s="73" t="s">
        <v>159</v>
      </c>
      <c r="J18" s="73" t="s">
        <v>160</v>
      </c>
    </row>
    <row r="19" spans="1:10" s="49" customFormat="1" ht="12.75">
      <c r="A19" s="240"/>
      <c r="B19" s="73" t="s">
        <v>161</v>
      </c>
      <c r="C19" s="73" t="s">
        <v>162</v>
      </c>
      <c r="D19" s="73" t="s">
        <v>163</v>
      </c>
      <c r="E19" s="73" t="s">
        <v>164</v>
      </c>
      <c r="F19" s="73" t="s">
        <v>165</v>
      </c>
      <c r="G19" s="73" t="s">
        <v>166</v>
      </c>
      <c r="H19" s="73" t="s">
        <v>167</v>
      </c>
      <c r="I19" s="73" t="s">
        <v>168</v>
      </c>
      <c r="J19" s="73" t="s">
        <v>169</v>
      </c>
    </row>
    <row r="20" spans="1:10" s="49" customFormat="1" ht="12.75">
      <c r="A20" s="240"/>
      <c r="B20" s="73" t="s">
        <v>170</v>
      </c>
      <c r="C20" s="73" t="s">
        <v>171</v>
      </c>
      <c r="D20" s="73" t="s">
        <v>172</v>
      </c>
      <c r="E20" s="73" t="s">
        <v>173</v>
      </c>
      <c r="F20" s="73" t="s">
        <v>348</v>
      </c>
      <c r="G20" s="73" t="s">
        <v>175</v>
      </c>
      <c r="H20" s="73" t="s">
        <v>176</v>
      </c>
      <c r="I20" s="73" t="s">
        <v>177</v>
      </c>
      <c r="J20" s="73" t="s">
        <v>178</v>
      </c>
    </row>
    <row r="21" spans="1:10" s="49" customFormat="1" ht="12.75">
      <c r="A21" s="240"/>
      <c r="B21" s="73" t="s">
        <v>179</v>
      </c>
      <c r="C21" s="73" t="s">
        <v>180</v>
      </c>
      <c r="D21" s="73" t="s">
        <v>181</v>
      </c>
      <c r="E21" s="73" t="s">
        <v>182</v>
      </c>
      <c r="F21" s="73" t="s">
        <v>183</v>
      </c>
      <c r="G21" s="73" t="s">
        <v>184</v>
      </c>
      <c r="H21" s="73" t="s">
        <v>382</v>
      </c>
      <c r="I21" s="73" t="s">
        <v>186</v>
      </c>
      <c r="J21" s="73" t="s">
        <v>187</v>
      </c>
    </row>
    <row r="22" spans="1:10" s="49" customFormat="1" ht="12.75">
      <c r="A22" s="240"/>
      <c r="B22" s="73" t="s">
        <v>188</v>
      </c>
      <c r="C22" s="73" t="s">
        <v>189</v>
      </c>
      <c r="D22" s="73" t="s">
        <v>349</v>
      </c>
      <c r="E22" s="73" t="s">
        <v>191</v>
      </c>
      <c r="F22" s="73" t="s">
        <v>192</v>
      </c>
      <c r="G22" s="73" t="s">
        <v>193</v>
      </c>
      <c r="H22" s="73" t="s">
        <v>194</v>
      </c>
      <c r="I22" s="73" t="s">
        <v>195</v>
      </c>
      <c r="J22" s="73" t="s">
        <v>196</v>
      </c>
    </row>
    <row r="23" spans="1:10" s="49" customFormat="1" ht="12.75">
      <c r="A23" s="240"/>
      <c r="B23" s="73" t="s">
        <v>197</v>
      </c>
      <c r="C23" s="73" t="s">
        <v>198</v>
      </c>
      <c r="D23" s="73" t="s">
        <v>199</v>
      </c>
      <c r="E23" s="73" t="s">
        <v>200</v>
      </c>
      <c r="F23" s="73" t="s">
        <v>201</v>
      </c>
      <c r="G23" s="73" t="s">
        <v>202</v>
      </c>
      <c r="H23" s="73" t="s">
        <v>203</v>
      </c>
      <c r="I23" s="73" t="s">
        <v>204</v>
      </c>
      <c r="J23" s="73" t="s">
        <v>205</v>
      </c>
    </row>
    <row r="24" spans="1:10" s="49" customFormat="1" ht="12.75">
      <c r="A24" s="240"/>
      <c r="B24" s="73" t="s">
        <v>206</v>
      </c>
      <c r="C24" s="73" t="s">
        <v>207</v>
      </c>
      <c r="D24" s="73" t="s">
        <v>208</v>
      </c>
      <c r="E24" s="73" t="s">
        <v>209</v>
      </c>
      <c r="F24" s="73" t="s">
        <v>210</v>
      </c>
      <c r="G24" s="73" t="s">
        <v>211</v>
      </c>
      <c r="H24" s="73" t="s">
        <v>213</v>
      </c>
      <c r="I24" s="73" t="s">
        <v>214</v>
      </c>
      <c r="J24" s="73" t="s">
        <v>241</v>
      </c>
    </row>
    <row r="25" spans="1:10" s="49" customFormat="1" ht="12.75">
      <c r="A25" s="240"/>
      <c r="B25" s="73" t="s">
        <v>289</v>
      </c>
      <c r="C25" s="73" t="s">
        <v>243</v>
      </c>
      <c r="D25" s="73" t="s">
        <v>244</v>
      </c>
      <c r="E25" s="73" t="s">
        <v>245</v>
      </c>
      <c r="F25" s="73" t="s">
        <v>246</v>
      </c>
      <c r="G25" s="73" t="s">
        <v>383</v>
      </c>
      <c r="H25" s="73" t="s">
        <v>248</v>
      </c>
      <c r="I25" s="73" t="s">
        <v>249</v>
      </c>
      <c r="J25" s="73" t="s">
        <v>250</v>
      </c>
    </row>
    <row r="26" spans="1:10" s="49" customFormat="1" ht="12.75">
      <c r="A26" s="240"/>
      <c r="B26" s="73" t="s">
        <v>251</v>
      </c>
      <c r="C26" s="73" t="s">
        <v>254</v>
      </c>
      <c r="D26" s="73" t="s">
        <v>258</v>
      </c>
      <c r="E26" s="73" t="s">
        <v>267</v>
      </c>
      <c r="F26" s="73" t="s">
        <v>285</v>
      </c>
      <c r="G26" s="73" t="s">
        <v>286</v>
      </c>
      <c r="H26" s="73" t="s">
        <v>287</v>
      </c>
      <c r="I26" s="73" t="s">
        <v>267</v>
      </c>
      <c r="J26" s="73" t="s">
        <v>261</v>
      </c>
    </row>
    <row r="27" spans="1:10" s="49" customFormat="1" ht="12.75">
      <c r="A27" s="240"/>
      <c r="B27" s="73" t="s">
        <v>262</v>
      </c>
      <c r="C27" s="73" t="s">
        <v>263</v>
      </c>
      <c r="D27" s="73" t="s">
        <v>266</v>
      </c>
      <c r="E27" s="73" t="s">
        <v>265</v>
      </c>
      <c r="F27" s="73" t="s">
        <v>176</v>
      </c>
      <c r="G27" s="73" t="s">
        <v>283</v>
      </c>
      <c r="H27" s="73" t="s">
        <v>284</v>
      </c>
      <c r="I27" s="73" t="s">
        <v>301</v>
      </c>
      <c r="J27" s="73" t="s">
        <v>302</v>
      </c>
    </row>
    <row r="28" spans="1:12" s="49" customFormat="1" ht="12.75">
      <c r="A28" s="240"/>
      <c r="B28" s="73" t="s">
        <v>384</v>
      </c>
      <c r="C28" s="73" t="s">
        <v>291</v>
      </c>
      <c r="D28" s="73" t="s">
        <v>292</v>
      </c>
      <c r="E28" s="73" t="s">
        <v>294</v>
      </c>
      <c r="F28" s="73" t="s">
        <v>295</v>
      </c>
      <c r="G28" s="73" t="s">
        <v>297</v>
      </c>
      <c r="H28" s="73" t="s">
        <v>298</v>
      </c>
      <c r="I28" s="73" t="s">
        <v>299</v>
      </c>
      <c r="J28" s="73" t="s">
        <v>300</v>
      </c>
      <c r="K28" s="74"/>
      <c r="L28" s="74"/>
    </row>
    <row r="29" spans="1:12" s="49" customFormat="1" ht="12.75">
      <c r="A29" s="240"/>
      <c r="B29" s="73" t="s">
        <v>303</v>
      </c>
      <c r="C29" s="73" t="s">
        <v>304</v>
      </c>
      <c r="D29" s="73" t="s">
        <v>305</v>
      </c>
      <c r="E29" s="73" t="s">
        <v>241</v>
      </c>
      <c r="F29" s="73" t="s">
        <v>306</v>
      </c>
      <c r="G29" s="73" t="s">
        <v>307</v>
      </c>
      <c r="H29" s="73" t="s">
        <v>308</v>
      </c>
      <c r="I29" s="73" t="s">
        <v>309</v>
      </c>
      <c r="J29" s="73" t="s">
        <v>310</v>
      </c>
      <c r="K29" s="74"/>
      <c r="L29" s="74"/>
    </row>
    <row r="30" spans="1:12" s="49" customFormat="1" ht="12.75">
      <c r="A30" s="240"/>
      <c r="B30" s="73" t="s">
        <v>311</v>
      </c>
      <c r="C30" s="73" t="s">
        <v>312</v>
      </c>
      <c r="D30" s="73" t="s">
        <v>358</v>
      </c>
      <c r="E30" s="73" t="s">
        <v>314</v>
      </c>
      <c r="F30" s="73" t="s">
        <v>359</v>
      </c>
      <c r="G30" s="73" t="s">
        <v>360</v>
      </c>
      <c r="H30" s="73" t="s">
        <v>361</v>
      </c>
      <c r="I30" s="73" t="s">
        <v>362</v>
      </c>
      <c r="J30" s="73" t="s">
        <v>353</v>
      </c>
      <c r="K30" s="74"/>
      <c r="L30" s="74"/>
    </row>
    <row r="31" spans="1:12" s="49" customFormat="1" ht="12.75">
      <c r="A31" s="241"/>
      <c r="B31" s="73" t="s">
        <v>291</v>
      </c>
      <c r="C31" s="73" t="s">
        <v>354</v>
      </c>
      <c r="D31" s="74"/>
      <c r="E31" s="74"/>
      <c r="F31" s="74"/>
      <c r="G31" s="74"/>
      <c r="H31" s="74"/>
      <c r="K31" s="74"/>
      <c r="L31" s="74"/>
    </row>
    <row r="32" spans="1:12" s="49" customFormat="1" ht="24" customHeight="1">
      <c r="A32" s="39"/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0" s="49" customFormat="1" ht="24" customHeight="1">
      <c r="A33" s="242" t="s">
        <v>385</v>
      </c>
      <c r="B33" s="72" t="s">
        <v>293</v>
      </c>
      <c r="C33" s="72" t="s">
        <v>296</v>
      </c>
      <c r="D33" s="72" t="s">
        <v>364</v>
      </c>
      <c r="E33" s="72" t="s">
        <v>365</v>
      </c>
      <c r="F33" s="72" t="s">
        <v>366</v>
      </c>
      <c r="G33" s="72" t="s">
        <v>367</v>
      </c>
      <c r="H33" s="72" t="s">
        <v>339</v>
      </c>
      <c r="I33" s="72" t="s">
        <v>340</v>
      </c>
      <c r="J33" s="72" t="s">
        <v>386</v>
      </c>
    </row>
    <row r="34" spans="1:10" s="49" customFormat="1" ht="24" customHeight="1">
      <c r="A34" s="243"/>
      <c r="B34" s="72" t="s">
        <v>387</v>
      </c>
      <c r="C34" s="72" t="s">
        <v>388</v>
      </c>
      <c r="D34" s="72" t="s">
        <v>389</v>
      </c>
      <c r="E34" s="72" t="s">
        <v>390</v>
      </c>
      <c r="F34" s="72" t="s">
        <v>391</v>
      </c>
      <c r="G34" s="72" t="s">
        <v>337</v>
      </c>
      <c r="H34" s="72" t="s">
        <v>392</v>
      </c>
      <c r="I34" s="72" t="s">
        <v>215</v>
      </c>
      <c r="J34" s="72" t="s">
        <v>216</v>
      </c>
    </row>
    <row r="35" spans="1:10" s="49" customFormat="1" ht="24" customHeight="1">
      <c r="A35" s="243"/>
      <c r="B35" s="72" t="s">
        <v>217</v>
      </c>
      <c r="C35" s="72" t="s">
        <v>218</v>
      </c>
      <c r="D35" s="72" t="s">
        <v>219</v>
      </c>
      <c r="E35" s="72" t="s">
        <v>220</v>
      </c>
      <c r="F35" s="72" t="s">
        <v>221</v>
      </c>
      <c r="G35" s="72" t="s">
        <v>222</v>
      </c>
      <c r="H35" s="72" t="s">
        <v>223</v>
      </c>
      <c r="I35" s="72" t="s">
        <v>224</v>
      </c>
      <c r="J35" s="72" t="s">
        <v>226</v>
      </c>
    </row>
    <row r="36" spans="1:10" s="49" customFormat="1" ht="24" customHeight="1">
      <c r="A36" s="243"/>
      <c r="B36" s="72" t="s">
        <v>227</v>
      </c>
      <c r="C36" s="72" t="s">
        <v>228</v>
      </c>
      <c r="D36" s="72" t="s">
        <v>229</v>
      </c>
      <c r="E36" s="72" t="s">
        <v>230</v>
      </c>
      <c r="F36" s="72" t="s">
        <v>231</v>
      </c>
      <c r="G36" s="72" t="s">
        <v>240</v>
      </c>
      <c r="H36" s="72" t="s">
        <v>252</v>
      </c>
      <c r="I36" s="72" t="s">
        <v>253</v>
      </c>
      <c r="J36" s="72" t="s">
        <v>255</v>
      </c>
    </row>
    <row r="37" spans="1:10" s="49" customFormat="1" ht="24" customHeight="1">
      <c r="A37" s="243"/>
      <c r="B37" s="72" t="s">
        <v>256</v>
      </c>
      <c r="C37" s="72" t="s">
        <v>257</v>
      </c>
      <c r="D37" s="72" t="s">
        <v>259</v>
      </c>
      <c r="E37" s="72" t="s">
        <v>260</v>
      </c>
      <c r="F37" s="72" t="s">
        <v>268</v>
      </c>
      <c r="G37" s="72" t="s">
        <v>269</v>
      </c>
      <c r="H37" s="72" t="s">
        <v>270</v>
      </c>
      <c r="I37" s="72" t="s">
        <v>271</v>
      </c>
      <c r="J37" s="72" t="s">
        <v>272</v>
      </c>
    </row>
    <row r="38" spans="1:12" s="49" customFormat="1" ht="24" customHeight="1">
      <c r="A38" s="243"/>
      <c r="B38" s="72" t="s">
        <v>273</v>
      </c>
      <c r="C38" s="72" t="s">
        <v>274</v>
      </c>
      <c r="D38" s="72" t="s">
        <v>351</v>
      </c>
      <c r="E38" s="72" t="s">
        <v>352</v>
      </c>
      <c r="F38" s="72" t="s">
        <v>355</v>
      </c>
      <c r="G38" s="72" t="s">
        <v>356</v>
      </c>
      <c r="H38" s="72" t="s">
        <v>357</v>
      </c>
      <c r="I38" s="72" t="s">
        <v>275</v>
      </c>
      <c r="J38" s="72" t="s">
        <v>276</v>
      </c>
      <c r="K38" s="165"/>
      <c r="L38" s="165"/>
    </row>
    <row r="39" spans="1:12" s="49" customFormat="1" ht="24" customHeight="1">
      <c r="A39" s="244"/>
      <c r="B39" s="72" t="s">
        <v>277</v>
      </c>
      <c r="C39" s="72" t="s">
        <v>278</v>
      </c>
      <c r="D39" s="72" t="s">
        <v>279</v>
      </c>
      <c r="E39" s="72" t="s">
        <v>280</v>
      </c>
      <c r="F39" s="72" t="s">
        <v>281</v>
      </c>
      <c r="G39" s="72" t="s">
        <v>264</v>
      </c>
      <c r="K39" s="165"/>
      <c r="L39" s="165"/>
    </row>
    <row r="40" spans="1:12" s="49" customFormat="1" ht="24" customHeight="1">
      <c r="A40" s="75"/>
      <c r="G40" s="165"/>
      <c r="H40" s="165"/>
      <c r="I40" s="165"/>
      <c r="J40" s="165"/>
      <c r="K40" s="165"/>
      <c r="L40" s="165"/>
    </row>
    <row r="41" spans="1:12" s="49" customFormat="1" ht="27" customHeight="1">
      <c r="A41" s="166" t="s">
        <v>393</v>
      </c>
      <c r="B41" s="73" t="s">
        <v>369</v>
      </c>
      <c r="C41" s="73" t="s">
        <v>370</v>
      </c>
      <c r="D41" s="74"/>
      <c r="E41" s="74"/>
      <c r="F41" s="74"/>
      <c r="G41" s="74"/>
      <c r="H41" s="39"/>
      <c r="I41" s="39"/>
      <c r="J41" s="39"/>
      <c r="K41" s="39"/>
      <c r="L41" s="39"/>
    </row>
    <row r="42" spans="1:12" s="49" customFormat="1" ht="24" customHeight="1">
      <c r="A42" s="167"/>
      <c r="B42" s="74"/>
      <c r="C42" s="74"/>
      <c r="D42" s="74"/>
      <c r="E42" s="74"/>
      <c r="F42" s="74"/>
      <c r="G42" s="74"/>
      <c r="H42" s="39"/>
      <c r="I42" s="39"/>
      <c r="J42" s="39"/>
      <c r="K42" s="39"/>
      <c r="L42" s="39"/>
    </row>
    <row r="43" spans="1:12" s="49" customFormat="1" ht="24" customHeight="1">
      <c r="A43" s="168" t="s">
        <v>394</v>
      </c>
      <c r="B43" s="76" t="s">
        <v>342</v>
      </c>
      <c r="C43" s="76" t="s">
        <v>343</v>
      </c>
      <c r="D43" s="76" t="s">
        <v>344</v>
      </c>
      <c r="E43" s="76" t="s">
        <v>345</v>
      </c>
      <c r="F43" s="76" t="s">
        <v>346</v>
      </c>
      <c r="G43" s="76" t="s">
        <v>347</v>
      </c>
      <c r="H43" s="39"/>
      <c r="I43" s="39"/>
      <c r="J43" s="39"/>
      <c r="K43" s="39"/>
      <c r="L43" s="39"/>
    </row>
    <row r="44" spans="1:12" s="49" customFormat="1" ht="24" customHeight="1">
      <c r="A44" s="51"/>
      <c r="B44" s="169"/>
      <c r="C44" s="170"/>
      <c r="D44" s="170"/>
      <c r="E44" s="170"/>
      <c r="F44" s="170"/>
      <c r="G44" s="170"/>
      <c r="H44" s="39"/>
      <c r="I44" s="39"/>
      <c r="J44" s="39"/>
      <c r="K44" s="39"/>
      <c r="L44" s="39"/>
    </row>
    <row r="45" spans="1:12" s="49" customFormat="1" ht="24" customHeight="1">
      <c r="A45" s="55" t="s">
        <v>395</v>
      </c>
      <c r="B45" s="73" t="s">
        <v>396</v>
      </c>
      <c r="C45" s="73" t="s">
        <v>397</v>
      </c>
      <c r="D45" s="171"/>
      <c r="E45" s="170"/>
      <c r="F45" s="170"/>
      <c r="G45" s="170"/>
      <c r="H45" s="39"/>
      <c r="I45" s="39"/>
      <c r="J45" s="39"/>
      <c r="K45" s="39"/>
      <c r="L45" s="39"/>
    </row>
    <row r="46" spans="1:10" s="49" customFormat="1" ht="24" customHeight="1">
      <c r="A46" s="51"/>
      <c r="B46" s="52"/>
      <c r="C46" s="53"/>
      <c r="D46" s="53"/>
      <c r="E46" s="53"/>
      <c r="F46" s="53"/>
      <c r="G46" s="53"/>
      <c r="H46" s="53"/>
      <c r="I46" s="53"/>
      <c r="J46" s="53"/>
    </row>
    <row r="47" spans="1:10" s="49" customFormat="1" ht="24" customHeight="1">
      <c r="A47" s="55" t="s">
        <v>62</v>
      </c>
      <c r="B47" s="50">
        <v>6055</v>
      </c>
      <c r="C47" s="50">
        <v>6060</v>
      </c>
      <c r="D47" s="53"/>
      <c r="E47" s="53"/>
      <c r="F47" s="53"/>
      <c r="G47" s="53"/>
      <c r="H47" s="53"/>
      <c r="I47" s="53"/>
      <c r="J47" s="53"/>
    </row>
    <row r="48" spans="1:10" s="49" customFormat="1" ht="21.75" customHeight="1">
      <c r="A48" s="51"/>
      <c r="B48" s="52"/>
      <c r="C48" s="53"/>
      <c r="D48" s="53"/>
      <c r="E48" s="53"/>
      <c r="F48" s="53"/>
      <c r="G48" s="53"/>
      <c r="H48" s="53"/>
      <c r="I48" s="53"/>
      <c r="J48" s="53"/>
    </row>
    <row r="49" spans="1:10" s="49" customFormat="1" ht="24" customHeight="1">
      <c r="A49" s="77" t="s">
        <v>64</v>
      </c>
      <c r="B49" s="54" t="s">
        <v>77</v>
      </c>
      <c r="C49" s="78">
        <v>190</v>
      </c>
      <c r="D49" s="53"/>
      <c r="E49" s="53"/>
      <c r="F49" s="53"/>
      <c r="G49" s="53"/>
      <c r="H49" s="53"/>
      <c r="I49" s="53"/>
      <c r="J49" s="53"/>
    </row>
    <row r="50" spans="1:10" s="39" customFormat="1" ht="12.75">
      <c r="A50" s="43"/>
      <c r="B50" s="40"/>
      <c r="C50" s="44"/>
      <c r="D50" s="44"/>
      <c r="E50" s="44"/>
      <c r="F50" s="44"/>
      <c r="G50" s="44"/>
      <c r="H50" s="44"/>
      <c r="I50" s="44"/>
      <c r="J50" s="44"/>
    </row>
    <row r="51" spans="2:10" s="39" customFormat="1" ht="12.75">
      <c r="B51" s="40"/>
      <c r="C51" s="44"/>
      <c r="D51" s="44"/>
      <c r="E51" s="44"/>
      <c r="F51" s="44"/>
      <c r="G51" s="44"/>
      <c r="H51" s="44"/>
      <c r="I51" s="44"/>
      <c r="J51" s="44"/>
    </row>
    <row r="52" s="39" customFormat="1" ht="12.75">
      <c r="B52" s="40"/>
    </row>
    <row r="53" s="39" customFormat="1" ht="12.75">
      <c r="B53" s="40"/>
    </row>
    <row r="54" s="39" customFormat="1" ht="12.75">
      <c r="B54" s="40"/>
    </row>
    <row r="55" s="39" customFormat="1" ht="12.75">
      <c r="B55" s="40"/>
    </row>
    <row r="56" s="39" customFormat="1" ht="12.75">
      <c r="B56" s="40"/>
    </row>
    <row r="57" s="39" customFormat="1" ht="12.75">
      <c r="B57" s="40"/>
    </row>
    <row r="58" s="39" customFormat="1" ht="12.75">
      <c r="B58" s="40"/>
    </row>
    <row r="59" s="39" customFormat="1" ht="12.75">
      <c r="B59" s="40"/>
    </row>
    <row r="60" s="39" customFormat="1" ht="12.75">
      <c r="B60" s="40"/>
    </row>
    <row r="61" s="39" customFormat="1" ht="12.75">
      <c r="B61" s="40"/>
    </row>
    <row r="62" s="39" customFormat="1" ht="12.75">
      <c r="B62" s="40"/>
    </row>
    <row r="63" s="39" customFormat="1" ht="12.75">
      <c r="B63" s="40"/>
    </row>
    <row r="64" s="39" customFormat="1" ht="12.75">
      <c r="B64" s="40"/>
    </row>
    <row r="65" s="39" customFormat="1" ht="12.75">
      <c r="B65" s="40"/>
    </row>
    <row r="66" s="39" customFormat="1" ht="12.75">
      <c r="B66" s="40"/>
    </row>
    <row r="67" s="39" customFormat="1" ht="12.75">
      <c r="B67" s="40"/>
    </row>
    <row r="68" s="39" customFormat="1" ht="12.75">
      <c r="B68" s="40"/>
    </row>
    <row r="69" s="39" customFormat="1" ht="12.75">
      <c r="B69" s="40"/>
    </row>
    <row r="70" s="39" customFormat="1" ht="12.75">
      <c r="B70" s="40"/>
    </row>
    <row r="71" s="39" customFormat="1" ht="12.75">
      <c r="B71" s="40"/>
    </row>
    <row r="72" s="39" customFormat="1" ht="12.75">
      <c r="B72" s="40"/>
    </row>
    <row r="73" s="39" customFormat="1" ht="12.75">
      <c r="B73" s="40"/>
    </row>
    <row r="74" s="39" customFormat="1" ht="12.75">
      <c r="B74" s="40"/>
    </row>
    <row r="75" s="39" customFormat="1" ht="12.75">
      <c r="B75" s="40"/>
    </row>
    <row r="76" s="39" customFormat="1" ht="12.75">
      <c r="B76" s="40"/>
    </row>
    <row r="77" s="39" customFormat="1" ht="12.75">
      <c r="B77" s="40"/>
    </row>
    <row r="78" s="39" customFormat="1" ht="12.75">
      <c r="B78" s="40"/>
    </row>
    <row r="79" s="39" customFormat="1" ht="12.75">
      <c r="B79" s="40"/>
    </row>
    <row r="80" s="39" customFormat="1" ht="12.75">
      <c r="B80" s="40"/>
    </row>
    <row r="81" s="39" customFormat="1" ht="12.75">
      <c r="B81" s="40"/>
    </row>
    <row r="82" s="39" customFormat="1" ht="12.75">
      <c r="B82" s="40"/>
    </row>
    <row r="83" s="39" customFormat="1" ht="12.75">
      <c r="B83" s="40"/>
    </row>
    <row r="84" s="39" customFormat="1" ht="12.75">
      <c r="B84" s="40"/>
    </row>
    <row r="85" s="39" customFormat="1" ht="12.75">
      <c r="B85" s="40"/>
    </row>
    <row r="86" s="39" customFormat="1" ht="12.75">
      <c r="B86" s="40"/>
    </row>
    <row r="87" s="39" customFormat="1" ht="12.75">
      <c r="B87" s="40"/>
    </row>
    <row r="88" s="39" customFormat="1" ht="12.75">
      <c r="B88" s="40"/>
    </row>
    <row r="89" s="39" customFormat="1" ht="12.75">
      <c r="B89" s="40"/>
    </row>
    <row r="90" s="39" customFormat="1" ht="12.75">
      <c r="B90" s="40"/>
    </row>
    <row r="91" s="39" customFormat="1" ht="12.75">
      <c r="B91" s="40"/>
    </row>
    <row r="92" s="39" customFormat="1" ht="12.75">
      <c r="B92" s="40"/>
    </row>
    <row r="93" s="39" customFormat="1" ht="12.75">
      <c r="B93" s="40"/>
    </row>
    <row r="94" s="39" customFormat="1" ht="12.75">
      <c r="B94" s="40"/>
    </row>
    <row r="95" s="39" customFormat="1" ht="12.75">
      <c r="B95" s="40"/>
    </row>
    <row r="96" s="39" customFormat="1" ht="12.75">
      <c r="B96" s="40"/>
    </row>
    <row r="97" s="39" customFormat="1" ht="12.75">
      <c r="B97" s="40"/>
    </row>
    <row r="98" s="39" customFormat="1" ht="12.75">
      <c r="B98" s="40"/>
    </row>
    <row r="99" s="39" customFormat="1" ht="12.75">
      <c r="B99" s="40"/>
    </row>
  </sheetData>
  <sheetProtection/>
  <mergeCells count="9">
    <mergeCell ref="A10:B10"/>
    <mergeCell ref="A18:A31"/>
    <mergeCell ref="A33:A39"/>
    <mergeCell ref="A1:J1"/>
    <mergeCell ref="A3:J3"/>
    <mergeCell ref="A6:J6"/>
    <mergeCell ref="A8:B9"/>
    <mergeCell ref="D5:H5"/>
    <mergeCell ref="C8:G8"/>
  </mergeCells>
  <hyperlinks>
    <hyperlink ref="J5" location="Главная!A1" display="на главную"/>
    <hyperlink ref="K49" location="Главная!A1" display="на главную"/>
  </hyperlinks>
  <printOptions/>
  <pageMargins left="0.4" right="0.36" top="0.53" bottom="0.52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5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2.75"/>
  <cols>
    <col min="1" max="1" width="20.25390625" style="0" customWidth="1"/>
    <col min="2" max="9" width="9.875" style="0" customWidth="1"/>
  </cols>
  <sheetData>
    <row r="1" ht="59.25" customHeight="1"/>
    <row r="2" spans="1:13" ht="18" customHeight="1">
      <c r="A2" s="256" t="s">
        <v>99</v>
      </c>
      <c r="B2" s="256"/>
      <c r="C2" s="256"/>
      <c r="D2" s="256"/>
      <c r="E2" s="256"/>
      <c r="F2" s="256"/>
      <c r="G2" s="256"/>
      <c r="H2" s="256"/>
      <c r="I2" s="256"/>
      <c r="J2" s="90"/>
      <c r="K2" s="90"/>
      <c r="L2" s="90"/>
      <c r="M2" s="90"/>
    </row>
    <row r="3" ht="12.75">
      <c r="A3" s="93">
        <f>Главная!B2</f>
        <v>43406</v>
      </c>
    </row>
    <row r="4" spans="1:9" ht="15.75" customHeight="1">
      <c r="A4" s="254"/>
      <c r="B4" s="255"/>
      <c r="C4" s="255"/>
      <c r="D4" s="255"/>
      <c r="E4" s="255"/>
      <c r="F4" s="255"/>
      <c r="G4" s="255"/>
      <c r="H4" s="255"/>
      <c r="I4" s="255"/>
    </row>
    <row r="5" spans="1:9" s="92" customFormat="1" ht="18" customHeight="1">
      <c r="A5" s="91"/>
      <c r="B5" s="251" t="s">
        <v>100</v>
      </c>
      <c r="C5" s="251"/>
      <c r="D5" s="251"/>
      <c r="E5" s="251"/>
      <c r="F5" s="251"/>
      <c r="G5" s="251"/>
      <c r="H5" s="174"/>
      <c r="I5" s="174"/>
    </row>
    <row r="6" spans="1:9" ht="72" customHeight="1">
      <c r="A6" s="172" t="s">
        <v>398</v>
      </c>
      <c r="B6" s="252" t="s">
        <v>399</v>
      </c>
      <c r="C6" s="252"/>
      <c r="D6" s="252" t="s">
        <v>400</v>
      </c>
      <c r="E6" s="252"/>
      <c r="F6" s="252" t="s">
        <v>401</v>
      </c>
      <c r="G6" s="252"/>
      <c r="H6" s="175"/>
      <c r="I6" s="175"/>
    </row>
    <row r="7" spans="1:9" ht="12.75">
      <c r="A7" s="18" t="s">
        <v>320</v>
      </c>
      <c r="B7" s="253">
        <f>12.13*Главная!B135</f>
        <v>391.799</v>
      </c>
      <c r="C7" s="253"/>
      <c r="D7" s="253">
        <f>13.13*Главная!B135</f>
        <v>424.099</v>
      </c>
      <c r="E7" s="253"/>
      <c r="F7" s="253">
        <f>21.32*Главная!B135</f>
        <v>688.636</v>
      </c>
      <c r="G7" s="253"/>
      <c r="H7" s="176"/>
      <c r="I7" s="176"/>
    </row>
    <row r="8" spans="1:9" ht="12.75">
      <c r="A8" s="18" t="s">
        <v>321</v>
      </c>
      <c r="B8" s="253">
        <f>12.26*Главная!B135</f>
        <v>395.99799999999993</v>
      </c>
      <c r="C8" s="253"/>
      <c r="D8" s="253">
        <f>13.26*Главная!B135</f>
        <v>428.29799999999994</v>
      </c>
      <c r="E8" s="253"/>
      <c r="F8" s="253">
        <f>21.45*Главная!B135</f>
        <v>692.8349999999999</v>
      </c>
      <c r="G8" s="253"/>
      <c r="H8" s="176"/>
      <c r="I8" s="176"/>
    </row>
    <row r="9" spans="1:9" ht="12.75">
      <c r="A9" s="18" t="s">
        <v>212</v>
      </c>
      <c r="B9" s="253">
        <f>12.63*Главная!B135</f>
        <v>407.949</v>
      </c>
      <c r="C9" s="253"/>
      <c r="D9" s="253">
        <f>13.63*Главная!B135</f>
        <v>440.24899999999997</v>
      </c>
      <c r="E9" s="253"/>
      <c r="F9" s="253">
        <f>21.85*Главная!B135</f>
        <v>705.755</v>
      </c>
      <c r="G9" s="253"/>
      <c r="H9" s="176"/>
      <c r="I9" s="176"/>
    </row>
    <row r="10" spans="1:9" ht="12.75">
      <c r="A10" s="18" t="s">
        <v>242</v>
      </c>
      <c r="B10" s="253">
        <f>12.55*Главная!B135</f>
        <v>405.365</v>
      </c>
      <c r="C10" s="253"/>
      <c r="D10" s="253">
        <f>13.55*Главная!B135</f>
        <v>437.66499999999996</v>
      </c>
      <c r="E10" s="253"/>
      <c r="F10" s="253">
        <f>21.74*Главная!B135</f>
        <v>702.2019999999999</v>
      </c>
      <c r="G10" s="253"/>
      <c r="H10" s="176"/>
      <c r="I10" s="176"/>
    </row>
    <row r="11" spans="1:9" ht="12.75">
      <c r="A11" s="86" t="s">
        <v>402</v>
      </c>
      <c r="B11" s="192">
        <v>150</v>
      </c>
      <c r="C11" s="192"/>
      <c r="D11" s="192">
        <v>120</v>
      </c>
      <c r="E11" s="192"/>
      <c r="F11" s="192">
        <v>70</v>
      </c>
      <c r="G11" s="192"/>
      <c r="H11" s="176"/>
      <c r="I11" s="176"/>
    </row>
    <row r="12" spans="8:9" ht="12.75">
      <c r="H12" s="176"/>
      <c r="I12" s="176"/>
    </row>
    <row r="13" spans="1:9" ht="12.75">
      <c r="A13" s="173" t="s">
        <v>403</v>
      </c>
      <c r="B13" t="s">
        <v>328</v>
      </c>
      <c r="H13" s="176"/>
      <c r="I13" s="176"/>
    </row>
    <row r="14" spans="8:9" ht="12.75">
      <c r="H14" s="158"/>
      <c r="I14" s="158"/>
    </row>
    <row r="15" ht="15">
      <c r="A15" s="47" t="s">
        <v>63</v>
      </c>
    </row>
    <row r="17" spans="1:3" ht="12.75">
      <c r="A17" s="115" t="s">
        <v>320</v>
      </c>
      <c r="B17" s="177" t="s">
        <v>153</v>
      </c>
      <c r="C17" s="177" t="s">
        <v>152</v>
      </c>
    </row>
    <row r="18" spans="1:9" ht="12.75">
      <c r="A18" s="192" t="s">
        <v>321</v>
      </c>
      <c r="B18" s="86" t="s">
        <v>154</v>
      </c>
      <c r="C18" s="86" t="s">
        <v>155</v>
      </c>
      <c r="D18" s="86" t="s">
        <v>156</v>
      </c>
      <c r="E18" s="86" t="s">
        <v>157</v>
      </c>
      <c r="F18" s="86" t="s">
        <v>158</v>
      </c>
      <c r="G18" s="86" t="s">
        <v>159</v>
      </c>
      <c r="H18" s="86" t="s">
        <v>210</v>
      </c>
      <c r="I18" s="86" t="s">
        <v>211</v>
      </c>
    </row>
    <row r="19" spans="1:9" ht="12.75">
      <c r="A19" s="192"/>
      <c r="B19" s="86" t="s">
        <v>160</v>
      </c>
      <c r="C19" s="86" t="s">
        <v>161</v>
      </c>
      <c r="D19" s="86" t="s">
        <v>162</v>
      </c>
      <c r="E19" s="86" t="s">
        <v>163</v>
      </c>
      <c r="F19" s="86" t="s">
        <v>164</v>
      </c>
      <c r="G19" s="86" t="s">
        <v>165</v>
      </c>
      <c r="H19" s="86" t="s">
        <v>166</v>
      </c>
      <c r="I19" s="86" t="s">
        <v>167</v>
      </c>
    </row>
    <row r="20" spans="1:9" ht="12.75">
      <c r="A20" s="192"/>
      <c r="B20" s="86" t="s">
        <v>168</v>
      </c>
      <c r="C20" s="86" t="s">
        <v>169</v>
      </c>
      <c r="D20" s="86" t="s">
        <v>170</v>
      </c>
      <c r="E20" s="86" t="s">
        <v>171</v>
      </c>
      <c r="F20" s="86" t="s">
        <v>172</v>
      </c>
      <c r="G20" s="86" t="s">
        <v>173</v>
      </c>
      <c r="H20" s="86" t="s">
        <v>348</v>
      </c>
      <c r="I20" s="86" t="s">
        <v>175</v>
      </c>
    </row>
    <row r="21" spans="1:9" ht="12.75">
      <c r="A21" s="192"/>
      <c r="B21" s="86" t="s">
        <v>176</v>
      </c>
      <c r="C21" s="86" t="s">
        <v>177</v>
      </c>
      <c r="D21" s="86" t="s">
        <v>178</v>
      </c>
      <c r="E21" s="86" t="s">
        <v>179</v>
      </c>
      <c r="F21" s="86" t="s">
        <v>180</v>
      </c>
      <c r="G21" s="86" t="s">
        <v>181</v>
      </c>
      <c r="H21" s="86" t="s">
        <v>182</v>
      </c>
      <c r="I21" s="86" t="s">
        <v>183</v>
      </c>
    </row>
    <row r="22" spans="1:9" ht="12.75">
      <c r="A22" s="192"/>
      <c r="B22" s="86" t="s">
        <v>184</v>
      </c>
      <c r="C22" s="86" t="s">
        <v>185</v>
      </c>
      <c r="D22" s="86" t="s">
        <v>186</v>
      </c>
      <c r="E22" s="86" t="s">
        <v>187</v>
      </c>
      <c r="F22" s="86" t="s">
        <v>188</v>
      </c>
      <c r="G22" s="86" t="s">
        <v>189</v>
      </c>
      <c r="H22" s="86" t="s">
        <v>190</v>
      </c>
      <c r="I22" s="86" t="s">
        <v>191</v>
      </c>
    </row>
    <row r="23" spans="1:9" ht="12.75">
      <c r="A23" s="192"/>
      <c r="B23" s="86" t="s">
        <v>192</v>
      </c>
      <c r="C23" s="86" t="s">
        <v>193</v>
      </c>
      <c r="D23" s="86" t="s">
        <v>194</v>
      </c>
      <c r="E23" s="86" t="s">
        <v>195</v>
      </c>
      <c r="F23" s="86" t="s">
        <v>196</v>
      </c>
      <c r="G23" s="86" t="s">
        <v>197</v>
      </c>
      <c r="H23" s="86" t="s">
        <v>198</v>
      </c>
      <c r="I23" s="86" t="s">
        <v>199</v>
      </c>
    </row>
    <row r="24" spans="1:9" ht="12.75">
      <c r="A24" s="192"/>
      <c r="B24" s="86" t="s">
        <v>200</v>
      </c>
      <c r="C24" s="86" t="s">
        <v>201</v>
      </c>
      <c r="D24" s="86" t="s">
        <v>202</v>
      </c>
      <c r="E24" s="86" t="s">
        <v>203</v>
      </c>
      <c r="F24" s="86" t="s">
        <v>204</v>
      </c>
      <c r="G24" s="86" t="s">
        <v>205</v>
      </c>
      <c r="H24" s="86" t="s">
        <v>206</v>
      </c>
      <c r="I24" s="86" t="s">
        <v>207</v>
      </c>
    </row>
    <row r="25" spans="1:3" ht="12.75">
      <c r="A25" s="192"/>
      <c r="B25" s="178" t="s">
        <v>208</v>
      </c>
      <c r="C25" s="178" t="s">
        <v>209</v>
      </c>
    </row>
    <row r="26" spans="1:9" ht="12.75">
      <c r="A26" s="253" t="s">
        <v>212</v>
      </c>
      <c r="B26" s="179" t="s">
        <v>213</v>
      </c>
      <c r="C26" s="179" t="s">
        <v>214</v>
      </c>
      <c r="D26" s="179" t="s">
        <v>215</v>
      </c>
      <c r="E26" s="179" t="s">
        <v>216</v>
      </c>
      <c r="F26" s="179" t="s">
        <v>217</v>
      </c>
      <c r="G26" s="179" t="s">
        <v>218</v>
      </c>
      <c r="H26" s="179" t="s">
        <v>219</v>
      </c>
      <c r="I26" s="179" t="s">
        <v>220</v>
      </c>
    </row>
    <row r="27" spans="1:9" ht="12.75">
      <c r="A27" s="253"/>
      <c r="B27" s="179" t="s">
        <v>221</v>
      </c>
      <c r="C27" s="179" t="s">
        <v>222</v>
      </c>
      <c r="D27" s="179" t="s">
        <v>223</v>
      </c>
      <c r="E27" s="179" t="s">
        <v>224</v>
      </c>
      <c r="F27" s="179" t="s">
        <v>226</v>
      </c>
      <c r="G27" s="179" t="s">
        <v>227</v>
      </c>
      <c r="H27" s="179" t="s">
        <v>228</v>
      </c>
      <c r="I27" s="179" t="s">
        <v>229</v>
      </c>
    </row>
    <row r="28" spans="1:9" ht="12.75">
      <c r="A28" s="253"/>
      <c r="B28" s="179" t="s">
        <v>230</v>
      </c>
      <c r="C28" s="179" t="s">
        <v>231</v>
      </c>
      <c r="D28" s="179" t="s">
        <v>232</v>
      </c>
      <c r="E28" s="179" t="s">
        <v>233</v>
      </c>
      <c r="F28" s="179" t="s">
        <v>234</v>
      </c>
      <c r="G28" s="179" t="s">
        <v>235</v>
      </c>
      <c r="H28" s="179" t="s">
        <v>236</v>
      </c>
      <c r="I28" s="179" t="s">
        <v>237</v>
      </c>
    </row>
    <row r="29" spans="1:5" ht="12.75">
      <c r="A29" s="253"/>
      <c r="B29" s="177" t="s">
        <v>238</v>
      </c>
      <c r="C29" s="177" t="s">
        <v>239</v>
      </c>
      <c r="D29" s="177" t="s">
        <v>240</v>
      </c>
      <c r="E29" s="177" t="s">
        <v>241</v>
      </c>
    </row>
    <row r="30" spans="1:9" ht="12.75">
      <c r="A30" s="192" t="s">
        <v>242</v>
      </c>
      <c r="B30" s="180" t="s">
        <v>243</v>
      </c>
      <c r="C30" s="180" t="s">
        <v>244</v>
      </c>
      <c r="D30" s="180" t="s">
        <v>245</v>
      </c>
      <c r="E30" s="180" t="s">
        <v>246</v>
      </c>
      <c r="F30" s="180" t="s">
        <v>247</v>
      </c>
      <c r="G30" s="180" t="s">
        <v>248</v>
      </c>
      <c r="H30" s="180" t="s">
        <v>249</v>
      </c>
      <c r="I30" s="180" t="s">
        <v>250</v>
      </c>
    </row>
    <row r="31" spans="1:9" ht="12.75">
      <c r="A31" s="192"/>
      <c r="B31" s="180" t="s">
        <v>251</v>
      </c>
      <c r="C31" s="180" t="s">
        <v>252</v>
      </c>
      <c r="D31" s="180" t="s">
        <v>253</v>
      </c>
      <c r="E31" s="180" t="s">
        <v>254</v>
      </c>
      <c r="F31" s="180" t="s">
        <v>255</v>
      </c>
      <c r="G31" s="180" t="s">
        <v>256</v>
      </c>
      <c r="H31" s="180" t="s">
        <v>257</v>
      </c>
      <c r="I31" s="180" t="s">
        <v>258</v>
      </c>
    </row>
    <row r="32" spans="1:9" ht="12.75">
      <c r="A32" s="192"/>
      <c r="B32" s="180" t="s">
        <v>259</v>
      </c>
      <c r="C32" s="180" t="s">
        <v>260</v>
      </c>
      <c r="D32" s="180" t="s">
        <v>261</v>
      </c>
      <c r="E32" s="180" t="s">
        <v>262</v>
      </c>
      <c r="F32" s="180" t="s">
        <v>263</v>
      </c>
      <c r="G32" s="180" t="s">
        <v>264</v>
      </c>
      <c r="H32" s="180" t="s">
        <v>265</v>
      </c>
      <c r="I32" s="180" t="s">
        <v>266</v>
      </c>
    </row>
    <row r="33" spans="1:9" ht="12.75">
      <c r="A33" s="192"/>
      <c r="B33" s="180" t="s">
        <v>267</v>
      </c>
      <c r="C33" s="180" t="s">
        <v>268</v>
      </c>
      <c r="D33" s="180" t="s">
        <v>269</v>
      </c>
      <c r="E33" s="180" t="s">
        <v>270</v>
      </c>
      <c r="F33" s="180" t="s">
        <v>271</v>
      </c>
      <c r="G33" s="180" t="s">
        <v>272</v>
      </c>
      <c r="H33" s="180" t="s">
        <v>273</v>
      </c>
      <c r="I33" s="180" t="s">
        <v>274</v>
      </c>
    </row>
    <row r="34" spans="1:9" ht="12.75">
      <c r="A34" s="192"/>
      <c r="B34" s="180" t="s">
        <v>351</v>
      </c>
      <c r="C34" s="180" t="s">
        <v>352</v>
      </c>
      <c r="D34" s="180" t="s">
        <v>353</v>
      </c>
      <c r="E34" s="180" t="s">
        <v>291</v>
      </c>
      <c r="F34" s="180" t="s">
        <v>354</v>
      </c>
      <c r="G34" s="180" t="s">
        <v>355</v>
      </c>
      <c r="H34" s="180" t="s">
        <v>356</v>
      </c>
      <c r="I34" s="180" t="s">
        <v>357</v>
      </c>
    </row>
    <row r="35" spans="1:8" ht="12.75">
      <c r="A35" s="192"/>
      <c r="B35" s="180" t="s">
        <v>275</v>
      </c>
      <c r="C35" s="180" t="s">
        <v>276</v>
      </c>
      <c r="D35" s="180" t="s">
        <v>277</v>
      </c>
      <c r="E35" s="180" t="s">
        <v>278</v>
      </c>
      <c r="F35" s="180" t="s">
        <v>279</v>
      </c>
      <c r="G35" s="180" t="s">
        <v>280</v>
      </c>
      <c r="H35" s="180" t="s">
        <v>281</v>
      </c>
    </row>
  </sheetData>
  <sheetProtection/>
  <mergeCells count="24">
    <mergeCell ref="A18:A25"/>
    <mergeCell ref="A4:I4"/>
    <mergeCell ref="A2:I2"/>
    <mergeCell ref="A26:A29"/>
    <mergeCell ref="B10:C10"/>
    <mergeCell ref="D10:E10"/>
    <mergeCell ref="F10:G10"/>
    <mergeCell ref="B11:C11"/>
    <mergeCell ref="D11:E11"/>
    <mergeCell ref="F11:G11"/>
    <mergeCell ref="F8:G8"/>
    <mergeCell ref="B9:C9"/>
    <mergeCell ref="D9:E9"/>
    <mergeCell ref="F9:G9"/>
    <mergeCell ref="A30:A35"/>
    <mergeCell ref="B5:G5"/>
    <mergeCell ref="B6:C6"/>
    <mergeCell ref="D6:E6"/>
    <mergeCell ref="F6:G6"/>
    <mergeCell ref="B7:C7"/>
    <mergeCell ref="D7:E7"/>
    <mergeCell ref="F7:G7"/>
    <mergeCell ref="B8:C8"/>
    <mergeCell ref="D8:E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5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10.125" style="0" bestFit="1" customWidth="1"/>
    <col min="2" max="2" width="15.00390625" style="0" customWidth="1"/>
    <col min="3" max="3" width="16.25390625" style="0" customWidth="1"/>
    <col min="4" max="4" width="7.375" style="0" customWidth="1"/>
    <col min="5" max="5" width="16.375" style="0" customWidth="1"/>
    <col min="7" max="7" width="6.00390625" style="0" customWidth="1"/>
    <col min="8" max="9" width="6.25390625" style="0" customWidth="1"/>
  </cols>
  <sheetData>
    <row r="1" ht="53.25" customHeight="1"/>
    <row r="2" spans="1:9" ht="19.5" customHeight="1">
      <c r="A2" s="90"/>
      <c r="B2" s="256" t="s">
        <v>422</v>
      </c>
      <c r="C2" s="256"/>
      <c r="D2" s="256"/>
      <c r="E2" s="256"/>
      <c r="F2" s="256"/>
      <c r="G2" s="256"/>
      <c r="H2" s="90"/>
      <c r="I2" s="90"/>
    </row>
    <row r="4" spans="1:9" ht="25.5" customHeight="1">
      <c r="A4" s="238" t="s">
        <v>404</v>
      </c>
      <c r="B4" s="238"/>
      <c r="C4" s="114" t="s">
        <v>150</v>
      </c>
      <c r="D4" s="114" t="s">
        <v>16</v>
      </c>
      <c r="E4" s="238" t="s">
        <v>97</v>
      </c>
      <c r="F4" s="238"/>
      <c r="G4" s="238" t="s">
        <v>402</v>
      </c>
      <c r="H4" s="238"/>
      <c r="I4" s="238"/>
    </row>
    <row r="5" spans="1:9" ht="14.25" customHeight="1">
      <c r="A5" s="257" t="s">
        <v>405</v>
      </c>
      <c r="B5" s="258"/>
      <c r="C5" s="86" t="s">
        <v>299</v>
      </c>
      <c r="D5" s="86" t="s">
        <v>96</v>
      </c>
      <c r="E5" s="259">
        <f>150.46*Главная!B135</f>
        <v>4859.858</v>
      </c>
      <c r="F5" s="259"/>
      <c r="G5" s="248" t="s">
        <v>406</v>
      </c>
      <c r="H5" s="248"/>
      <c r="I5" s="248"/>
    </row>
    <row r="6" spans="1:9" ht="15.75" customHeight="1">
      <c r="A6" s="238" t="s">
        <v>407</v>
      </c>
      <c r="B6" s="238"/>
      <c r="C6" s="86" t="s">
        <v>408</v>
      </c>
      <c r="D6" s="86" t="s">
        <v>13</v>
      </c>
      <c r="E6" s="259">
        <f>130.66*Главная!B135</f>
        <v>4220.317999999999</v>
      </c>
      <c r="F6" s="259"/>
      <c r="G6" s="248" t="s">
        <v>406</v>
      </c>
      <c r="H6" s="248"/>
      <c r="I6" s="248"/>
    </row>
    <row r="7" spans="1:9" ht="38.25" customHeight="1">
      <c r="A7" s="238"/>
      <c r="B7" s="238"/>
      <c r="C7" s="86" t="s">
        <v>409</v>
      </c>
      <c r="D7" s="86" t="s">
        <v>13</v>
      </c>
      <c r="E7" s="259">
        <f>130.66*Главная!B135</f>
        <v>4220.317999999999</v>
      </c>
      <c r="F7" s="259"/>
      <c r="G7" s="248" t="s">
        <v>406</v>
      </c>
      <c r="H7" s="248"/>
      <c r="I7" s="248"/>
    </row>
    <row r="8" spans="1:9" ht="16.5" customHeight="1">
      <c r="A8" s="238"/>
      <c r="B8" s="238"/>
      <c r="C8" s="86" t="s">
        <v>410</v>
      </c>
      <c r="D8" s="86" t="s">
        <v>13</v>
      </c>
      <c r="E8" s="259">
        <f>155.43*Главная!B135</f>
        <v>5020.389</v>
      </c>
      <c r="F8" s="259"/>
      <c r="G8" s="248" t="s">
        <v>406</v>
      </c>
      <c r="H8" s="248"/>
      <c r="I8" s="248"/>
    </row>
    <row r="9" spans="1:9" ht="16.5" customHeight="1">
      <c r="A9" s="238" t="s">
        <v>411</v>
      </c>
      <c r="B9" s="238"/>
      <c r="C9" s="86" t="s">
        <v>241</v>
      </c>
      <c r="D9" s="86" t="s">
        <v>13</v>
      </c>
      <c r="E9" s="259">
        <f>91.06*Главная!B135</f>
        <v>2941.238</v>
      </c>
      <c r="F9" s="259"/>
      <c r="G9" s="248" t="s">
        <v>406</v>
      </c>
      <c r="H9" s="248"/>
      <c r="I9" s="248"/>
    </row>
    <row r="10" spans="1:9" ht="16.5" customHeight="1">
      <c r="A10" s="238"/>
      <c r="B10" s="238"/>
      <c r="C10" s="86" t="s">
        <v>412</v>
      </c>
      <c r="D10" s="86" t="s">
        <v>13</v>
      </c>
      <c r="E10" s="259">
        <f>111.87*Главная!B135</f>
        <v>3613.401</v>
      </c>
      <c r="F10" s="259"/>
      <c r="G10" s="248" t="s">
        <v>406</v>
      </c>
      <c r="H10" s="248"/>
      <c r="I10" s="248"/>
    </row>
    <row r="11" spans="6:9" ht="16.5" customHeight="1">
      <c r="F11" s="181"/>
      <c r="G11" s="181"/>
      <c r="H11" s="13"/>
      <c r="I11" s="181"/>
    </row>
    <row r="12" ht="16.5" customHeight="1">
      <c r="I12" s="181"/>
    </row>
    <row r="13" spans="1:9" ht="16.5" customHeight="1">
      <c r="A13" s="87" t="s">
        <v>413</v>
      </c>
      <c r="I13" s="181"/>
    </row>
    <row r="14" spans="2:9" ht="16.5" customHeight="1">
      <c r="B14" s="31" t="s">
        <v>414</v>
      </c>
      <c r="I14" s="181"/>
    </row>
    <row r="15" spans="8:9" ht="16.5" customHeight="1">
      <c r="H15" s="88"/>
      <c r="I15" s="181"/>
    </row>
    <row r="16" ht="12.75">
      <c r="A16" s="87" t="s">
        <v>415</v>
      </c>
    </row>
    <row r="18" ht="12.75">
      <c r="A18" s="87"/>
    </row>
    <row r="20" ht="12.75">
      <c r="H20" s="88"/>
    </row>
    <row r="24" ht="15.75">
      <c r="A24" s="89"/>
    </row>
    <row r="25" ht="12.75">
      <c r="A25" s="87"/>
    </row>
  </sheetData>
  <sheetProtection/>
  <mergeCells count="19">
    <mergeCell ref="B2:G2"/>
    <mergeCell ref="E8:F8"/>
    <mergeCell ref="E9:F9"/>
    <mergeCell ref="E10:F10"/>
    <mergeCell ref="A6:B8"/>
    <mergeCell ref="E6:F6"/>
    <mergeCell ref="E7:F7"/>
    <mergeCell ref="A4:B4"/>
    <mergeCell ref="E4:F4"/>
    <mergeCell ref="A9:B10"/>
    <mergeCell ref="G4:I4"/>
    <mergeCell ref="G5:I5"/>
    <mergeCell ref="G6:I6"/>
    <mergeCell ref="G7:I7"/>
    <mergeCell ref="G8:I8"/>
    <mergeCell ref="G9:I9"/>
    <mergeCell ref="G10:I10"/>
    <mergeCell ref="A5:B5"/>
    <mergeCell ref="E5:F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G21"/>
  <sheetViews>
    <sheetView workbookViewId="0" topLeftCell="A1">
      <selection activeCell="L17" sqref="K17:L19"/>
    </sheetView>
  </sheetViews>
  <sheetFormatPr defaultColWidth="9.00390625" defaultRowHeight="12.75"/>
  <sheetData>
    <row r="8" spans="1:4" ht="23.25">
      <c r="A8" s="187" t="s">
        <v>416</v>
      </c>
      <c r="B8" s="187"/>
      <c r="C8" s="187"/>
      <c r="D8" s="187"/>
    </row>
    <row r="9" ht="15.75" customHeight="1"/>
    <row r="10" spans="1:7" ht="15.75">
      <c r="A10" s="260" t="s">
        <v>1</v>
      </c>
      <c r="B10" s="260"/>
      <c r="C10" s="260"/>
      <c r="D10" s="260"/>
      <c r="E10" s="260"/>
      <c r="F10" s="260"/>
      <c r="G10" s="260"/>
    </row>
    <row r="11" spans="1:4" ht="12.75">
      <c r="A11" s="186"/>
      <c r="B11" s="186"/>
      <c r="C11" s="186"/>
      <c r="D11" s="186"/>
    </row>
    <row r="12" spans="1:5" ht="12.75" customHeight="1">
      <c r="A12" s="1"/>
      <c r="B12" s="262" t="s">
        <v>420</v>
      </c>
      <c r="C12" s="262"/>
      <c r="D12" s="262"/>
      <c r="E12" s="262"/>
    </row>
    <row r="13" spans="1:4" ht="12.75">
      <c r="A13" s="6"/>
      <c r="B13" s="2"/>
      <c r="C13" s="2"/>
      <c r="D13" s="3"/>
    </row>
    <row r="15" spans="1:6" ht="25.5" customHeight="1">
      <c r="A15" s="263" t="s">
        <v>150</v>
      </c>
      <c r="B15" s="263"/>
      <c r="C15" s="263" t="s">
        <v>16</v>
      </c>
      <c r="D15" s="263"/>
      <c r="E15" s="266" t="s">
        <v>6</v>
      </c>
      <c r="F15" s="266"/>
    </row>
    <row r="16" spans="1:6" ht="12.75">
      <c r="A16" s="263"/>
      <c r="B16" s="263"/>
      <c r="C16" s="263"/>
      <c r="D16" s="263"/>
      <c r="E16" s="266" t="s">
        <v>421</v>
      </c>
      <c r="F16" s="266"/>
    </row>
    <row r="17" spans="1:6" ht="12.75">
      <c r="A17" s="264" t="s">
        <v>417</v>
      </c>
      <c r="B17" s="264"/>
      <c r="C17" s="265" t="s">
        <v>10</v>
      </c>
      <c r="D17" s="265"/>
      <c r="E17" s="265">
        <f>29.57*Главная!B135</f>
        <v>955.1109999999999</v>
      </c>
      <c r="F17" s="265"/>
    </row>
    <row r="18" spans="1:4" ht="14.25">
      <c r="A18" s="17"/>
      <c r="B18" s="14"/>
      <c r="C18" s="14"/>
      <c r="D18" s="14"/>
    </row>
    <row r="19" spans="1:4" ht="25.5" customHeight="1">
      <c r="A19" s="17" t="s">
        <v>403</v>
      </c>
      <c r="C19" s="261" t="s">
        <v>418</v>
      </c>
      <c r="D19" s="261"/>
    </row>
    <row r="20" spans="1:4" ht="14.25">
      <c r="A20" s="17" t="s">
        <v>419</v>
      </c>
      <c r="B20" s="14"/>
      <c r="C20" s="14"/>
      <c r="D20" s="14"/>
    </row>
    <row r="21" spans="1:4" ht="14.25">
      <c r="A21" s="17"/>
      <c r="B21" s="14"/>
      <c r="C21" s="14"/>
      <c r="D21" s="14"/>
    </row>
  </sheetData>
  <mergeCells count="13">
    <mergeCell ref="E15:F15"/>
    <mergeCell ref="E16:F16"/>
    <mergeCell ref="E17:F17"/>
    <mergeCell ref="A8:D8"/>
    <mergeCell ref="A11:D11"/>
    <mergeCell ref="A10:G10"/>
    <mergeCell ref="C19:D19"/>
    <mergeCell ref="B12:E12"/>
    <mergeCell ref="A15:B16"/>
    <mergeCell ref="A17:B17"/>
    <mergeCell ref="C15:D15"/>
    <mergeCell ref="C16:D16"/>
    <mergeCell ref="C17:D1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PLastics-Ukraine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</dc:creator>
  <cp:keywords/>
  <dc:description/>
  <cp:lastModifiedBy>m.bobyr</cp:lastModifiedBy>
  <cp:lastPrinted>2015-04-07T14:32:07Z</cp:lastPrinted>
  <dcterms:created xsi:type="dcterms:W3CDTF">2013-01-10T14:06:15Z</dcterms:created>
  <dcterms:modified xsi:type="dcterms:W3CDTF">2018-11-02T10:32:48Z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