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7620" tabRatio="708" activeTab="0"/>
  </bookViews>
  <sheets>
    <sheet name="Главная" sheetId="1" r:id="rId1"/>
    <sheet name="KronoCompact" sheetId="2" r:id="rId2"/>
    <sheet name="Декоры KronoCompact" sheetId="3" r:id="rId3"/>
    <sheet name="KronoCompact Express" sheetId="4" r:id="rId4"/>
    <sheet name=" пластик HPL" sheetId="5" r:id="rId5"/>
    <sheet name="Декоры HPL" sheetId="6" r:id="rId6"/>
    <sheet name="HPL_от 1 листа_Express" sheetId="7" r:id="rId7"/>
    <sheet name="HPL_трудногорючий" sheetId="8" r:id="rId8"/>
    <sheet name="Мультикор Slim Line" sheetId="9" r:id="rId9"/>
    <sheet name="Плиты MPB" sheetId="10" r:id="rId10"/>
    <sheet name="Контакты" sheetId="11" r:id="rId11"/>
  </sheets>
  <externalReferences>
    <externalReference r:id="rId14"/>
  </externalReferences>
  <definedNames>
    <definedName name="_xlnm.Print_Area" localSheetId="6">'HPL_от 1 листа_Express'!$A$1:$K$52</definedName>
    <definedName name="_xlnm.Print_Area" localSheetId="7">'HPL_трудногорючий'!$A$1:$J$40</definedName>
    <definedName name="_xlnm.Print_Area" localSheetId="1">'KronoCompact'!$A$1:$F$54</definedName>
    <definedName name="_xlnm.Print_Area" localSheetId="0">'Главная'!$A$1:$B$12</definedName>
    <definedName name="_xlnm.Print_Area" localSheetId="10">'Контакты'!$A$1:$D$37</definedName>
    <definedName name="_xlnm.Print_Area" localSheetId="8">'Мультикор Slim Line'!$A$1:$I$17</definedName>
  </definedNames>
  <calcPr fullCalcOnLoad="1" refMode="R1C1"/>
</workbook>
</file>

<file path=xl/sharedStrings.xml><?xml version="1.0" encoding="utf-8"?>
<sst xmlns="http://schemas.openxmlformats.org/spreadsheetml/2006/main" count="1027" uniqueCount="450">
  <si>
    <t>Компакт ламинат KronoCompact</t>
  </si>
  <si>
    <t>Производитель - KronoSpan Pustkow, Польша</t>
  </si>
  <si>
    <t>Смотрите виды и характеристики компакт ламината KronoCompact на сайте:</t>
  </si>
  <si>
    <t>на главную</t>
  </si>
  <si>
    <t>стержень</t>
  </si>
  <si>
    <t>черный</t>
  </si>
  <si>
    <t>Г4</t>
  </si>
  <si>
    <t>2мм</t>
  </si>
  <si>
    <t>3мм</t>
  </si>
  <si>
    <t>4мм</t>
  </si>
  <si>
    <t>6мм</t>
  </si>
  <si>
    <t>8мм</t>
  </si>
  <si>
    <t>10мм</t>
  </si>
  <si>
    <t>12мм</t>
  </si>
  <si>
    <t>13мм</t>
  </si>
  <si>
    <t>Толщина</t>
  </si>
  <si>
    <t>Пластик HPL</t>
  </si>
  <si>
    <t>Смотрите виды и характеристики пластика HPL на сайте:</t>
  </si>
  <si>
    <t>http://plastics.ua/dom/products/Пластик HPL</t>
  </si>
  <si>
    <t>Прайс на пластик HPL (стандартный и постформируемый),</t>
  </si>
  <si>
    <t>толщина, мм</t>
  </si>
  <si>
    <t>СОДЕРЖАНИЕ</t>
  </si>
  <si>
    <t>компакт ламинат KronoCompact</t>
  </si>
  <si>
    <t>компакт ламинат KronoSiding</t>
  </si>
  <si>
    <t>пластик HPL</t>
  </si>
  <si>
    <t>курс</t>
  </si>
  <si>
    <t>Город</t>
  </si>
  <si>
    <t>Адрес</t>
  </si>
  <si>
    <t>Телефоны</t>
  </si>
  <si>
    <t>Карта</t>
  </si>
  <si>
    <t>Киев</t>
  </si>
  <si>
    <t>Карта проезда</t>
  </si>
  <si>
    <t>Винница</t>
  </si>
  <si>
    <t>ул. Пирогова, 131 А</t>
  </si>
  <si>
    <t>Днепропетровск</t>
  </si>
  <si>
    <t>Запорожье</t>
  </si>
  <si>
    <t>ул. Трегубенко, 2</t>
  </si>
  <si>
    <t>Ивано-Франковск</t>
  </si>
  <si>
    <t>ул. Крайковского, 1-Б, оф.104</t>
  </si>
  <si>
    <t>ул. Маланюка, 21-А</t>
  </si>
  <si>
    <t>Луцк</t>
  </si>
  <si>
    <t>Львов</t>
  </si>
  <si>
    <t>Полтава</t>
  </si>
  <si>
    <t>ул. Половка, 70</t>
  </si>
  <si>
    <t>Одесса</t>
  </si>
  <si>
    <t>ул. Комитетская, 14-А, оф.1</t>
  </si>
  <si>
    <t>Ровно</t>
  </si>
  <si>
    <t>ул. Белая, 83</t>
  </si>
  <si>
    <t>Харьков</t>
  </si>
  <si>
    <t>Херсон</t>
  </si>
  <si>
    <t>Хмельницкий</t>
  </si>
  <si>
    <t>ул. Водопроводная, 42/1</t>
  </si>
  <si>
    <t>Черкассы</t>
  </si>
  <si>
    <t>Цена на материалы в ГРН на дату</t>
  </si>
  <si>
    <t>ул. Межигорская, 82-А, корп Б</t>
  </si>
  <si>
    <t>Кривой Рог</t>
  </si>
  <si>
    <t>Ужгород</t>
  </si>
  <si>
    <t>ул. Берчени, 86</t>
  </si>
  <si>
    <t>Чернигов</t>
  </si>
  <si>
    <t>компакт MultiCore</t>
  </si>
  <si>
    <t xml:space="preserve">Прайс на пластик HPL (производитель Kronospan) </t>
  </si>
  <si>
    <t>Коды декоров по ценовым группам:</t>
  </si>
  <si>
    <r>
      <t xml:space="preserve">возможность заказывать </t>
    </r>
    <r>
      <rPr>
        <b/>
        <sz val="11"/>
        <color indexed="18"/>
        <rFont val="Arial Cyr"/>
        <family val="0"/>
      </rPr>
      <t>от 1 листа,</t>
    </r>
    <r>
      <rPr>
        <sz val="11"/>
        <color indexed="18"/>
        <rFont val="Arial Cyr"/>
        <family val="0"/>
      </rPr>
      <t xml:space="preserve"> толщина </t>
    </r>
    <r>
      <rPr>
        <b/>
        <sz val="11"/>
        <color indexed="18"/>
        <rFont val="Arial Cyr"/>
        <family val="0"/>
      </rPr>
      <t>0,8 мм</t>
    </r>
    <r>
      <rPr>
        <sz val="11"/>
        <color indexed="18"/>
        <rFont val="Arial Cyr"/>
        <family val="0"/>
      </rPr>
      <t xml:space="preserve">, </t>
    </r>
    <r>
      <rPr>
        <b/>
        <sz val="11"/>
        <color indexed="18"/>
        <rFont val="Arial Cyr"/>
        <family val="0"/>
      </rPr>
      <t>стандарт</t>
    </r>
  </si>
  <si>
    <t>пластик HPL от 1 листа</t>
  </si>
  <si>
    <t>тел.: 0 (432) 57 92 29</t>
  </si>
  <si>
    <t>тел.: 0 (61) 701 32 30</t>
  </si>
  <si>
    <t>тел.: 0 (532) 65 24 40</t>
  </si>
  <si>
    <t>тел.: 0 (362) 40 03 70</t>
  </si>
  <si>
    <t>тел.: 0 (382) 70 58 20</t>
  </si>
  <si>
    <t>тел.: 0 (472) 38 40 07</t>
  </si>
  <si>
    <t>просп. Московский, 91</t>
  </si>
  <si>
    <t>ул. Ровенская, 76-А</t>
  </si>
  <si>
    <t>ул. Нефтяников, 2-А</t>
  </si>
  <si>
    <t>декор</t>
  </si>
  <si>
    <r>
      <t xml:space="preserve"> Цены указаны </t>
    </r>
    <r>
      <rPr>
        <b/>
        <sz val="10"/>
        <color indexed="59"/>
        <rFont val="Arial"/>
        <family val="2"/>
      </rPr>
      <t>за кв м ,в ГРИВНАХ</t>
    </r>
    <r>
      <rPr>
        <sz val="10"/>
        <color indexed="59"/>
        <rFont val="Arial"/>
        <family val="2"/>
      </rPr>
      <t xml:space="preserve"> с НДС</t>
    </r>
  </si>
  <si>
    <t>факс: 0 (44) 201 15 49, 48</t>
  </si>
  <si>
    <t>тел.: 0 (44) 201 15 40</t>
  </si>
  <si>
    <t>Житомир</t>
  </si>
  <si>
    <t>тел.: 0 (412) 44-62-60</t>
  </si>
  <si>
    <t>тел.: 0 (564) 43 50 53</t>
  </si>
  <si>
    <t>тел.: 0 (332) 20 02 16</t>
  </si>
  <si>
    <t>тел.: 0 (312) 44 10 05</t>
  </si>
  <si>
    <t>тел.: 0 (552) 39 08 30</t>
  </si>
  <si>
    <t>Молдова</t>
  </si>
  <si>
    <t>Кишенев</t>
  </si>
  <si>
    <t>ул. Заводская, 64</t>
  </si>
  <si>
    <t>ул. Киевская, 116-А</t>
  </si>
  <si>
    <t>Грузия</t>
  </si>
  <si>
    <t>Тбилиси</t>
  </si>
  <si>
    <t>Батуми</t>
  </si>
  <si>
    <t>ул. Сухуми, 3</t>
  </si>
  <si>
    <t>12 мм</t>
  </si>
  <si>
    <t>в ГРН за кв. м с НДС</t>
  </si>
  <si>
    <t xml:space="preserve">Прайс на пластик HPL трудногорючий (производитель Kronospan) </t>
  </si>
  <si>
    <t>Стоимость кв. м с НДС, в ГРН</t>
  </si>
  <si>
    <t>тел.: 0 (56)797 62 26</t>
  </si>
  <si>
    <t>тел.: 0 (342) 54 25 52</t>
  </si>
  <si>
    <t>тел.: 0 (522) 27 29 90</t>
  </si>
  <si>
    <t>тел.: 0 (32) 298 44 98</t>
  </si>
  <si>
    <t>Николаев</t>
  </si>
  <si>
    <t>ул. Большая Морская, 15/2</t>
  </si>
  <si>
    <t>тел.: 0 (512) 59 30 25</t>
  </si>
  <si>
    <t>тел.: 0 (48) 735 81 81</t>
  </si>
  <si>
    <t>ул. Александра Молодчего, 3</t>
  </si>
  <si>
    <t>тел.: 0 (462) 92 20 03</t>
  </si>
  <si>
    <t>ул. Гагарина, 22</t>
  </si>
  <si>
    <t>тел.: 0 (372) 90 06 09</t>
  </si>
  <si>
    <t xml:space="preserve">tel: + / 373-22 / 99 95 15 </t>
  </si>
  <si>
    <t>Бельцы</t>
  </si>
  <si>
    <t>tel./fax + / 231/81 0 16</t>
  </si>
  <si>
    <t>Комрат</t>
  </si>
  <si>
    <t>ул. Третьякова, 17В</t>
  </si>
  <si>
    <t>tel./fax + / 298/81 0 53</t>
  </si>
  <si>
    <t>ул. Чантладзе, 3-А</t>
  </si>
  <si>
    <t>Черновцы</t>
  </si>
  <si>
    <t>Тернополь</t>
  </si>
  <si>
    <t xml:space="preserve">ул. Белецкая, 1-А </t>
  </si>
  <si>
    <t>тел.: 0 (352) 42 54 38</t>
  </si>
  <si>
    <t>тел.: 0 (44) 201 15 40
отдел продаж</t>
  </si>
  <si>
    <t>просп. Воздухофлотский, 64</t>
  </si>
  <si>
    <t>ул. Ярослава Мудрого, 68, оф. 217</t>
  </si>
  <si>
    <t>ул. Народицкая, 7</t>
  </si>
  <si>
    <t>Кропивницкий</t>
  </si>
  <si>
    <t>ул. Соборности, 10</t>
  </si>
  <si>
    <t>ул. Промышленная, 60</t>
  </si>
  <si>
    <t>тел.: 0 (57) 750 63 68</t>
  </si>
  <si>
    <t>просп. Химиков, 3</t>
  </si>
  <si>
    <t>Тел.: +995 (32) 224 20 40 (4007)</t>
  </si>
  <si>
    <t>Тел.: +995 (32) 224 20 40 (4015)</t>
  </si>
  <si>
    <t>Кутаиси</t>
  </si>
  <si>
    <t>ул. Гугунава, 20</t>
  </si>
  <si>
    <t>Тел.: +995 (32) 224 20 40 (4010)</t>
  </si>
  <si>
    <t>Кратность паллеты/плит</t>
  </si>
  <si>
    <t>толщина/класс горючести</t>
  </si>
  <si>
    <t>ГРН м2</t>
  </si>
  <si>
    <t>5600х2040</t>
  </si>
  <si>
    <t>3050х1300</t>
  </si>
  <si>
    <t xml:space="preserve"> Срок производства и доставки на склад в г. Киев 6-7 недель</t>
  </si>
  <si>
    <t>Коллекция</t>
  </si>
  <si>
    <t>Декор</t>
  </si>
  <si>
    <t>0110 SM</t>
  </si>
  <si>
    <t>0101 PE</t>
  </si>
  <si>
    <t>0112 PE</t>
  </si>
  <si>
    <t>0121 BS</t>
  </si>
  <si>
    <t>0125 BS</t>
  </si>
  <si>
    <t>0132 BS</t>
  </si>
  <si>
    <t>0134 BS</t>
  </si>
  <si>
    <t>0149 BS</t>
  </si>
  <si>
    <t>0162 PE</t>
  </si>
  <si>
    <t>0164 PE</t>
  </si>
  <si>
    <t>0171 PE</t>
  </si>
  <si>
    <t>0182 BS</t>
  </si>
  <si>
    <t>0190 PE</t>
  </si>
  <si>
    <t>0191 SU</t>
  </si>
  <si>
    <t>0197 SU</t>
  </si>
  <si>
    <t>0244 SU</t>
  </si>
  <si>
    <t>0245 SU</t>
  </si>
  <si>
    <t>0301 SU</t>
  </si>
  <si>
    <t>0514 PE</t>
  </si>
  <si>
    <t>0515 PE</t>
  </si>
  <si>
    <t>0522 PE</t>
  </si>
  <si>
    <t>0540 PE</t>
  </si>
  <si>
    <t>0564 PE</t>
  </si>
  <si>
    <t>0859 PE</t>
  </si>
  <si>
    <t>0881 PE</t>
  </si>
  <si>
    <t>1700 PE</t>
  </si>
  <si>
    <t>5515 BS</t>
  </si>
  <si>
    <t>5519 BS</t>
  </si>
  <si>
    <t>5981 BS</t>
  </si>
  <si>
    <t>5982 BS</t>
  </si>
  <si>
    <t>6299 BS</t>
  </si>
  <si>
    <t>7031 BS</t>
  </si>
  <si>
    <t>7045 SU</t>
  </si>
  <si>
    <t>7063 SU</t>
  </si>
  <si>
    <t>7113 BS</t>
  </si>
  <si>
    <t>7123 BS</t>
  </si>
  <si>
    <t>7166 BS</t>
  </si>
  <si>
    <t>7167 SU</t>
  </si>
  <si>
    <t>7176 BS</t>
  </si>
  <si>
    <t>7179 BS</t>
  </si>
  <si>
    <t>7180 BS</t>
  </si>
  <si>
    <t>7184 BS</t>
  </si>
  <si>
    <t>7190 BS</t>
  </si>
  <si>
    <t>8100 SM</t>
  </si>
  <si>
    <t>8348 PE</t>
  </si>
  <si>
    <t>8533 BS</t>
  </si>
  <si>
    <t>8534 BS</t>
  </si>
  <si>
    <t>8536 BS</t>
  </si>
  <si>
    <t>8681 SU</t>
  </si>
  <si>
    <t>8685 BS</t>
  </si>
  <si>
    <t>8984 BS</t>
  </si>
  <si>
    <t>8996 BS</t>
  </si>
  <si>
    <t>9551 BS</t>
  </si>
  <si>
    <t>9561 BS</t>
  </si>
  <si>
    <t>K096 SU</t>
  </si>
  <si>
    <t>K097 SU</t>
  </si>
  <si>
    <t>K098 SU</t>
  </si>
  <si>
    <t>K099 SU</t>
  </si>
  <si>
    <t>K100 SU</t>
  </si>
  <si>
    <t>Contempo</t>
  </si>
  <si>
    <t>4298 SU</t>
  </si>
  <si>
    <t>4299 SU</t>
  </si>
  <si>
    <t>5501 SN</t>
  </si>
  <si>
    <t>5527 SN</t>
  </si>
  <si>
    <t>5529 SN</t>
  </si>
  <si>
    <t>7648 SN</t>
  </si>
  <si>
    <t>8508 SN</t>
  </si>
  <si>
    <t>8509 SN</t>
  </si>
  <si>
    <t>8547 SN</t>
  </si>
  <si>
    <t>8548 SN</t>
  </si>
  <si>
    <t>K010 SN</t>
  </si>
  <si>
    <t>K011 SN</t>
  </si>
  <si>
    <t xml:space="preserve">                                 </t>
  </si>
  <si>
    <t>K021 SN</t>
  </si>
  <si>
    <t>K022 SN</t>
  </si>
  <si>
    <t>K079 PW</t>
  </si>
  <si>
    <t>K080 PW</t>
  </si>
  <si>
    <t>K081 PW</t>
  </si>
  <si>
    <t>K082 PW</t>
  </si>
  <si>
    <t>K083 SN</t>
  </si>
  <si>
    <t>K084 SN</t>
  </si>
  <si>
    <t>K085 PW</t>
  </si>
  <si>
    <t>K086 PW</t>
  </si>
  <si>
    <t>K087 PW</t>
  </si>
  <si>
    <t>K088 PW</t>
  </si>
  <si>
    <t>K089 PW</t>
  </si>
  <si>
    <t>K105 PW</t>
  </si>
  <si>
    <t>K107 PW</t>
  </si>
  <si>
    <t>K108 SU</t>
  </si>
  <si>
    <t>Standard</t>
  </si>
  <si>
    <t>0344 PR</t>
  </si>
  <si>
    <t>0375 PR</t>
  </si>
  <si>
    <t>0381 PR</t>
  </si>
  <si>
    <t>0481 BS</t>
  </si>
  <si>
    <t>0729 PR</t>
  </si>
  <si>
    <t>0740 PR</t>
  </si>
  <si>
    <t>0854 BS</t>
  </si>
  <si>
    <t>1715 BS</t>
  </si>
  <si>
    <t>1912 BS</t>
  </si>
  <si>
    <t>3025 SN</t>
  </si>
  <si>
    <t>5194 SN</t>
  </si>
  <si>
    <t>5500 SU</t>
  </si>
  <si>
    <t>8361 SN</t>
  </si>
  <si>
    <t>8362 SN</t>
  </si>
  <si>
    <t>8431 SN</t>
  </si>
  <si>
    <t>8622 PR</t>
  </si>
  <si>
    <t>8656 SN</t>
  </si>
  <si>
    <t>8657 SN</t>
  </si>
  <si>
    <t>8921 PR</t>
  </si>
  <si>
    <t>8925 BS</t>
  </si>
  <si>
    <t>8953 SU</t>
  </si>
  <si>
    <t>8995 SN</t>
  </si>
  <si>
    <t>9455 PR</t>
  </si>
  <si>
    <t>9614 BS</t>
  </si>
  <si>
    <t>9763 BS</t>
  </si>
  <si>
    <t>K001 PW</t>
  </si>
  <si>
    <t>K002 PW</t>
  </si>
  <si>
    <t>K003 PW</t>
  </si>
  <si>
    <t>K004 PW</t>
  </si>
  <si>
    <t>K005 PW</t>
  </si>
  <si>
    <t>K006 PW</t>
  </si>
  <si>
    <t>K007 PW</t>
  </si>
  <si>
    <t>K018 PW</t>
  </si>
  <si>
    <t>K019 PW</t>
  </si>
  <si>
    <t>K020 PW</t>
  </si>
  <si>
    <t>K076 PW</t>
  </si>
  <si>
    <t>K077 PW</t>
  </si>
  <si>
    <t>K078 PW</t>
  </si>
  <si>
    <t>K090 PW</t>
  </si>
  <si>
    <t>4298 UE</t>
  </si>
  <si>
    <t>4299 UE</t>
  </si>
  <si>
    <t>5527 FP</t>
  </si>
  <si>
    <t>7045 RS</t>
  </si>
  <si>
    <t>8685 RS</t>
  </si>
  <si>
    <t>K002 FP</t>
  </si>
  <si>
    <t>K003 FP</t>
  </si>
  <si>
    <t>K013 SU</t>
  </si>
  <si>
    <t>K016 SU</t>
  </si>
  <si>
    <t>K023 SQ</t>
  </si>
  <si>
    <t>K024 SU</t>
  </si>
  <si>
    <t>K025 SU</t>
  </si>
  <si>
    <t>K025 SQ</t>
  </si>
  <si>
    <t>K026 SU</t>
  </si>
  <si>
    <t>K027 SU</t>
  </si>
  <si>
    <t>K028 SU</t>
  </si>
  <si>
    <t>K029 SU</t>
  </si>
  <si>
    <t>K030 SU</t>
  </si>
  <si>
    <t>K091 FP</t>
  </si>
  <si>
    <t>K092 FP</t>
  </si>
  <si>
    <t>K095 SU</t>
  </si>
  <si>
    <t>K102 SU</t>
  </si>
  <si>
    <t>K201 RS</t>
  </si>
  <si>
    <t>K202 RS</t>
  </si>
  <si>
    <t>K203 PE</t>
  </si>
  <si>
    <t>K204 PE</t>
  </si>
  <si>
    <t>K205 RS</t>
  </si>
  <si>
    <t>K206 PE</t>
  </si>
  <si>
    <t>K207 RS</t>
  </si>
  <si>
    <t>K209 RS</t>
  </si>
  <si>
    <t>Color I</t>
  </si>
  <si>
    <t>Color II</t>
  </si>
  <si>
    <t>Минимальный заказ/листов</t>
  </si>
  <si>
    <t>3050х1320</t>
  </si>
  <si>
    <t>4200х1320</t>
  </si>
  <si>
    <t>0171 MG</t>
  </si>
  <si>
    <t>0190 MG</t>
  </si>
  <si>
    <t>0191 MG</t>
  </si>
  <si>
    <t>0514 MG</t>
  </si>
  <si>
    <t>5981 MG</t>
  </si>
  <si>
    <t>6299 MG</t>
  </si>
  <si>
    <t>7045 MG</t>
  </si>
  <si>
    <t>8533 MG</t>
  </si>
  <si>
    <t>8685 MG</t>
  </si>
  <si>
    <t>0551 BS</t>
  </si>
  <si>
    <t>7167 BS</t>
  </si>
  <si>
    <t>8361SN</t>
  </si>
  <si>
    <t>K008 PW</t>
  </si>
  <si>
    <t>K009 PW</t>
  </si>
  <si>
    <t>K012 SU</t>
  </si>
  <si>
    <t>K014 SU</t>
  </si>
  <si>
    <t>K015 PW</t>
  </si>
  <si>
    <t>K016 PW</t>
  </si>
  <si>
    <t>K017 PW</t>
  </si>
  <si>
    <t>K208 RS</t>
  </si>
  <si>
    <t>K210 CR</t>
  </si>
  <si>
    <t>K105 FP</t>
  </si>
  <si>
    <t>K107 FP</t>
  </si>
  <si>
    <t>K200 RS</t>
  </si>
  <si>
    <t>K093 SL</t>
  </si>
  <si>
    <t>K094 SL</t>
  </si>
  <si>
    <t>K103 SL</t>
  </si>
  <si>
    <t>K104 SL</t>
  </si>
  <si>
    <t>K217 GG</t>
  </si>
  <si>
    <t>K218 GG</t>
  </si>
  <si>
    <t>толщина</t>
  </si>
  <si>
    <t>0,8 мм, стандарт</t>
  </si>
  <si>
    <t>Формат:</t>
  </si>
  <si>
    <t>Минимальный заказ:</t>
  </si>
  <si>
    <t>1 лист</t>
  </si>
  <si>
    <t>Группа 1</t>
  </si>
  <si>
    <t>Группа 2</t>
  </si>
  <si>
    <t>7166 MG</t>
  </si>
  <si>
    <t>Группа 3</t>
  </si>
  <si>
    <t>Группа 4</t>
  </si>
  <si>
    <t>Группа 5</t>
  </si>
  <si>
    <t>0190 AF</t>
  </si>
  <si>
    <t>4771 AF</t>
  </si>
  <si>
    <t>Декор/толщина</t>
  </si>
  <si>
    <t>1,2 мм</t>
  </si>
  <si>
    <t>1,4 мм</t>
  </si>
  <si>
    <t>2,5 мм</t>
  </si>
  <si>
    <t>Минимальный заказ</t>
  </si>
  <si>
    <t>Формат листа</t>
  </si>
  <si>
    <t>10 листов</t>
  </si>
  <si>
    <t>K023 SU</t>
  </si>
  <si>
    <t>Плиты MPB</t>
  </si>
  <si>
    <t>0101, 0164, 0182, 0191/BS</t>
  </si>
  <si>
    <t>2800х1250 мм</t>
  </si>
  <si>
    <t>Минимальный заказ - 30 листов</t>
  </si>
  <si>
    <r>
      <t xml:space="preserve"> Цены указаны </t>
    </r>
    <r>
      <rPr>
        <b/>
        <sz val="10"/>
        <color indexed="59"/>
        <rFont val="Arial"/>
        <family val="2"/>
      </rPr>
      <t>за кв м ,в грн</t>
    </r>
    <r>
      <rPr>
        <sz val="10"/>
        <color indexed="59"/>
        <rFont val="Arial"/>
        <family val="2"/>
      </rPr>
      <t xml:space="preserve"> с НДС</t>
    </r>
  </si>
  <si>
    <t>грн/м2</t>
  </si>
  <si>
    <t>White</t>
  </si>
  <si>
    <t>Color Basic</t>
  </si>
  <si>
    <t>Wood</t>
  </si>
  <si>
    <t>Color Special, Fantasy, Wood Front</t>
  </si>
  <si>
    <t>Для заказа меньше 1 паллеты (от 1плиты), добавляется следующая стоимость:</t>
  </si>
  <si>
    <t>1. Доплата за заказ менее 7 плит + 15% к стоимости m2</t>
  </si>
  <si>
    <t>2. Доплата за неполную паллету (согласно формата плит):</t>
  </si>
  <si>
    <t>Формат</t>
  </si>
  <si>
    <t>Доплата евро</t>
  </si>
  <si>
    <t>4200x1300**</t>
  </si>
  <si>
    <t>** Формат 4200х1300 мм доступен только в цветах White, Color Basic, Color Special</t>
  </si>
  <si>
    <t>Color Special</t>
  </si>
  <si>
    <t>Fantasy</t>
  </si>
  <si>
    <t>Wood front</t>
  </si>
  <si>
    <t>K078PW</t>
  </si>
  <si>
    <t>черный, Г4</t>
  </si>
  <si>
    <t>White Front</t>
  </si>
  <si>
    <t>10 мм</t>
  </si>
  <si>
    <t>13 мм</t>
  </si>
  <si>
    <t>Формат плиты: 2800х1860 мм</t>
  </si>
  <si>
    <t>Декоры:</t>
  </si>
  <si>
    <t>White front:</t>
  </si>
  <si>
    <t>0101 BS</t>
  </si>
  <si>
    <t>0112 BS</t>
  </si>
  <si>
    <t>0162 BS</t>
  </si>
  <si>
    <t>0164 BS</t>
  </si>
  <si>
    <t>0190 BS</t>
  </si>
  <si>
    <t>0515 BS</t>
  </si>
  <si>
    <t>8681 BS</t>
  </si>
  <si>
    <t>0171 BS</t>
  </si>
  <si>
    <t>0191 BS</t>
  </si>
  <si>
    <t>Доплата за заказ менее 7 плит + 15% к стоимости m2</t>
  </si>
  <si>
    <t>Доплата за неполную паллету (согласно формата плит):</t>
  </si>
  <si>
    <t>2800х1860</t>
  </si>
  <si>
    <t xml:space="preserve"> Срок производства и доставки на склад в г. Киев 4-5 недель</t>
  </si>
  <si>
    <r>
      <t>Цены указанны за</t>
    </r>
    <r>
      <rPr>
        <b/>
        <sz val="10"/>
        <color indexed="59"/>
        <rFont val="Arial Cyr"/>
        <family val="0"/>
      </rPr>
      <t xml:space="preserve"> кв м</t>
    </r>
    <r>
      <rPr>
        <sz val="10"/>
        <color indexed="59"/>
        <rFont val="Arial Cyr"/>
        <family val="2"/>
      </rPr>
      <t xml:space="preserve"> в </t>
    </r>
    <r>
      <rPr>
        <b/>
        <sz val="10"/>
        <color indexed="59"/>
        <rFont val="Arial Cyr"/>
        <family val="0"/>
      </rPr>
      <t>ГРИВНАХ</t>
    </r>
    <r>
      <rPr>
        <sz val="10"/>
        <color indexed="59"/>
        <rFont val="Arial Cyr"/>
        <family val="2"/>
      </rPr>
      <t xml:space="preserve"> с НДС</t>
    </r>
  </si>
  <si>
    <t>-</t>
  </si>
  <si>
    <t>Группа 6</t>
  </si>
  <si>
    <t>50-100</t>
  </si>
  <si>
    <t>Формат мм/текстура</t>
  </si>
  <si>
    <t>все текстуры</t>
  </si>
  <si>
    <t>BS, PE, SM, PR</t>
  </si>
  <si>
    <t>SQ, SL</t>
  </si>
  <si>
    <t>Доплата за текстуру SQ - 10%</t>
  </si>
  <si>
    <t xml:space="preserve">Cтоимость защитной пленки </t>
  </si>
  <si>
    <t>K211 PE</t>
  </si>
  <si>
    <t>K212 BS</t>
  </si>
  <si>
    <t>K215 BS</t>
  </si>
  <si>
    <t>K214 RS</t>
  </si>
  <si>
    <t>Стоимость кв. м с НДС, в ЕВРО</t>
  </si>
  <si>
    <t>группа 1</t>
  </si>
  <si>
    <t>группа 2</t>
  </si>
  <si>
    <t>группа 3</t>
  </si>
  <si>
    <t>группа 4</t>
  </si>
  <si>
    <t>группа 5</t>
  </si>
  <si>
    <t>группа 6</t>
  </si>
  <si>
    <t>группа 7</t>
  </si>
  <si>
    <t>группа 8</t>
  </si>
  <si>
    <t>K015 SU</t>
  </si>
  <si>
    <t>K018PW</t>
  </si>
  <si>
    <t xml:space="preserve">AL01 </t>
  </si>
  <si>
    <t xml:space="preserve">AL02 </t>
  </si>
  <si>
    <t xml:space="preserve">AL03 </t>
  </si>
  <si>
    <t xml:space="preserve">AL04 </t>
  </si>
  <si>
    <t xml:space="preserve">AL05 </t>
  </si>
  <si>
    <t xml:space="preserve">AL06 </t>
  </si>
  <si>
    <t>Группа 7</t>
  </si>
  <si>
    <t>Группа 8</t>
  </si>
  <si>
    <t>Стоимость м2 в ЕВРО с НДС</t>
  </si>
  <si>
    <t>Standart</t>
  </si>
  <si>
    <t>50 листов</t>
  </si>
  <si>
    <t>Cтоимость защитной пленки</t>
  </si>
  <si>
    <t xml:space="preserve">Прайс на компакт-ламинат с цветным стержнем (производитель Kronospan) </t>
  </si>
  <si>
    <t>Цена Грн/м2</t>
  </si>
  <si>
    <t>Декор/Толщина</t>
  </si>
  <si>
    <t>4 мм</t>
  </si>
  <si>
    <t>6 мм</t>
  </si>
  <si>
    <t>8 мм</t>
  </si>
  <si>
    <r>
      <t xml:space="preserve">190 AF (anti fingerprints) </t>
    </r>
    <r>
      <rPr>
        <b/>
        <u val="single"/>
        <sz val="10"/>
        <rFont val="Arial Cyr"/>
        <family val="0"/>
      </rPr>
      <t>черный стержень</t>
    </r>
  </si>
  <si>
    <r>
      <t xml:space="preserve">K108 SU                   </t>
    </r>
    <r>
      <rPr>
        <b/>
        <u val="single"/>
        <sz val="10"/>
        <rFont val="Arial Cyr"/>
        <family val="0"/>
      </rPr>
      <t xml:space="preserve"> черный стержень</t>
    </r>
  </si>
  <si>
    <r>
      <t xml:space="preserve">K023 SU                      </t>
    </r>
    <r>
      <rPr>
        <b/>
        <u val="single"/>
        <sz val="10"/>
        <rFont val="Arial Cyr"/>
        <family val="0"/>
      </rPr>
      <t xml:space="preserve"> белый стержень</t>
    </r>
  </si>
  <si>
    <r>
      <t xml:space="preserve">4771 AF (anti fingerprints) </t>
    </r>
    <r>
      <rPr>
        <b/>
        <u val="single"/>
        <sz val="10"/>
        <rFont val="Arial Cyr"/>
        <family val="0"/>
      </rPr>
      <t>белый стержень</t>
    </r>
  </si>
  <si>
    <r>
      <t xml:space="preserve"> 8685 SU                         </t>
    </r>
    <r>
      <rPr>
        <b/>
        <sz val="10"/>
        <rFont val="Arial Cyr"/>
        <family val="0"/>
      </rPr>
      <t xml:space="preserve"> </t>
    </r>
    <r>
      <rPr>
        <b/>
        <u val="single"/>
        <sz val="10"/>
        <rFont val="Arial Cyr"/>
        <family val="0"/>
      </rPr>
      <t>белый стержень</t>
    </r>
  </si>
  <si>
    <r>
      <t xml:space="preserve">K028 SU                       </t>
    </r>
    <r>
      <rPr>
        <b/>
        <u val="single"/>
        <sz val="10"/>
        <rFont val="Arial Cyr"/>
        <family val="0"/>
      </rPr>
      <t>серый стержень</t>
    </r>
  </si>
  <si>
    <t>30 листов</t>
  </si>
  <si>
    <t>20 листов</t>
  </si>
  <si>
    <t>15 листов</t>
  </si>
  <si>
    <t>12 листов</t>
  </si>
  <si>
    <r>
      <rPr>
        <b/>
        <sz val="10"/>
        <rFont val="Arial Cyr"/>
        <family val="0"/>
      </rPr>
      <t>Размер листа:</t>
    </r>
    <r>
      <rPr>
        <sz val="10"/>
        <rFont val="Arial Cyr"/>
        <family val="2"/>
      </rPr>
      <t xml:space="preserve"> 4100 х 1300 мм</t>
    </r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</si>
</sst>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dd/mm/yy;@"/>
    <numFmt numFmtId="186" formatCode="_(&quot;$&quot;* #,##0.00_);_(&quot;$&quot;* \(#,##0.00\);_(&quot;$&quot;* &quot;-&quot;??_);_(@_)"/>
    <numFmt numFmtId="187" formatCode="_(&quot;$&quot;* #,##0_);_(&quot;$&quot;* \(#,##0\);_(&quot;$&quot;* &quot;-&quot;_);_(@_)"/>
    <numFmt numFmtId="188" formatCode="_(* #,##0.00_);_(* \(#,##0.00\);_(* &quot;-&quot;??_);_(@_)"/>
    <numFmt numFmtId="189" formatCode="_(* #,##0_);_(* \(#,##0\);_(* &quot;-&quot;_);_(@_)"/>
    <numFmt numFmtId="190" formatCode="[$-422]d\ mmmm\ yyyy&quot; р.&quot;"/>
    <numFmt numFmtId="191" formatCode="#,##0.0"/>
  </numFmts>
  <fonts count="63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color indexed="18"/>
      <name val="Arial"/>
      <family val="2"/>
    </font>
    <font>
      <b/>
      <sz val="12"/>
      <color indexed="63"/>
      <name val="Arial Cyr"/>
      <family val="2"/>
    </font>
    <font>
      <sz val="9"/>
      <color indexed="63"/>
      <name val="Arial Cyr"/>
      <family val="2"/>
    </font>
    <font>
      <sz val="10"/>
      <color indexed="59"/>
      <name val="Arial"/>
      <family val="2"/>
    </font>
    <font>
      <b/>
      <sz val="10"/>
      <color indexed="59"/>
      <name val="Arial"/>
      <family val="2"/>
    </font>
    <font>
      <sz val="10"/>
      <color indexed="56"/>
      <name val="Arial Cyr"/>
      <family val="2"/>
    </font>
    <font>
      <sz val="10"/>
      <color indexed="18"/>
      <name val="Arial"/>
      <family val="2"/>
    </font>
    <font>
      <sz val="10"/>
      <color indexed="18"/>
      <name val="Arial Cyr"/>
      <family val="2"/>
    </font>
    <font>
      <sz val="9"/>
      <color indexed="18"/>
      <name val="Arial Cyr"/>
      <family val="0"/>
    </font>
    <font>
      <sz val="10"/>
      <color indexed="59"/>
      <name val="Arial Cyr"/>
      <family val="2"/>
    </font>
    <font>
      <sz val="10"/>
      <color indexed="12"/>
      <name val="Arial Cyr"/>
      <family val="2"/>
    </font>
    <font>
      <b/>
      <sz val="10"/>
      <color indexed="18"/>
      <name val="Arial Cyr"/>
      <family val="0"/>
    </font>
    <font>
      <b/>
      <sz val="9"/>
      <color indexed="18"/>
      <name val="Arial Cyr"/>
      <family val="0"/>
    </font>
    <font>
      <b/>
      <sz val="12"/>
      <color indexed="18"/>
      <name val="Arial Cyr"/>
      <family val="0"/>
    </font>
    <font>
      <sz val="11"/>
      <color indexed="18"/>
      <name val="Arial Cyr"/>
      <family val="2"/>
    </font>
    <font>
      <sz val="11"/>
      <name val="Arial Cyr"/>
      <family val="2"/>
    </font>
    <font>
      <sz val="8"/>
      <name val="Arial Cyr"/>
      <family val="2"/>
    </font>
    <font>
      <b/>
      <sz val="22"/>
      <color indexed="18"/>
      <name val="Arial Cyr"/>
      <family val="2"/>
    </font>
    <font>
      <sz val="8"/>
      <color indexed="18"/>
      <name val="Times New Roman"/>
      <family val="1"/>
    </font>
    <font>
      <sz val="14"/>
      <color indexed="18"/>
      <name val="Arial"/>
      <family val="2"/>
    </font>
    <font>
      <sz val="14"/>
      <color indexed="18"/>
      <name val="Tahoma"/>
      <family val="2"/>
    </font>
    <font>
      <sz val="14"/>
      <color indexed="18"/>
      <name val="Times New Roman"/>
      <family val="1"/>
    </font>
    <font>
      <sz val="11"/>
      <color indexed="59"/>
      <name val="Arial"/>
      <family val="2"/>
    </font>
    <font>
      <b/>
      <sz val="11"/>
      <name val="Arial Cyr"/>
      <family val="0"/>
    </font>
    <font>
      <b/>
      <sz val="11"/>
      <color indexed="18"/>
      <name val="Arial Cyr"/>
      <family val="2"/>
    </font>
    <font>
      <b/>
      <sz val="10"/>
      <name val="Arial Cyr"/>
      <family val="2"/>
    </font>
    <font>
      <sz val="14"/>
      <color indexed="18"/>
      <name val="Arial Cyr"/>
      <family val="0"/>
    </font>
    <font>
      <sz val="12"/>
      <color indexed="18"/>
      <name val="Arial Cyr"/>
      <family val="0"/>
    </font>
    <font>
      <b/>
      <i/>
      <sz val="10"/>
      <color indexed="18"/>
      <name val="Arial"/>
      <family val="2"/>
    </font>
    <font>
      <b/>
      <i/>
      <sz val="10"/>
      <color indexed="18"/>
      <name val="Arial Cyr"/>
      <family val="2"/>
    </font>
    <font>
      <b/>
      <sz val="10"/>
      <color indexed="18"/>
      <name val="Arial"/>
      <family val="2"/>
    </font>
    <font>
      <b/>
      <sz val="8"/>
      <color indexed="18"/>
      <name val="Arial Cyr"/>
      <family val="0"/>
    </font>
    <font>
      <b/>
      <sz val="10"/>
      <color indexed="59"/>
      <name val="Arial Cyr"/>
      <family val="0"/>
    </font>
    <font>
      <b/>
      <sz val="10"/>
      <color indexed="12"/>
      <name val="Arial Cyr"/>
      <family val="0"/>
    </font>
    <font>
      <b/>
      <sz val="12"/>
      <name val="Arial Cyr"/>
      <family val="0"/>
    </font>
    <font>
      <b/>
      <sz val="10"/>
      <color indexed="9"/>
      <name val="Arial Cyr"/>
      <family val="2"/>
    </font>
    <font>
      <b/>
      <sz val="9"/>
      <color indexed="12"/>
      <name val="Arial Cyr"/>
      <family val="0"/>
    </font>
    <font>
      <i/>
      <sz val="10"/>
      <color indexed="18"/>
      <name val="Arial Cyr"/>
      <family val="0"/>
    </font>
    <font>
      <sz val="9"/>
      <color indexed="59"/>
      <name val="Arial Cyr"/>
      <family val="2"/>
    </font>
    <font>
      <u val="single"/>
      <sz val="10"/>
      <color indexed="18"/>
      <name val="Arial Cyr"/>
      <family val="2"/>
    </font>
    <font>
      <b/>
      <sz val="14"/>
      <color indexed="18"/>
      <name val="Arial Cyr"/>
      <family val="0"/>
    </font>
    <font>
      <b/>
      <u val="single"/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8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hair">
        <color indexed="18"/>
      </left>
      <right style="hair">
        <color indexed="18"/>
      </right>
      <top style="hair">
        <color indexed="18"/>
      </top>
      <bottom style="hair">
        <color indexed="18"/>
      </bottom>
    </border>
    <border>
      <left style="hair">
        <color indexed="18"/>
      </left>
      <right style="hair">
        <color indexed="18"/>
      </right>
      <top style="hair">
        <color indexed="1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thin"/>
      <bottom>
        <color indexed="63"/>
      </bottom>
    </border>
    <border>
      <left style="medium"/>
      <right style="thin">
        <color indexed="8"/>
      </right>
      <top style="medium"/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18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7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0" fillId="0" borderId="0">
      <alignment/>
      <protection/>
    </xf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3" borderId="0" applyNumberFormat="0" applyBorder="0" applyAlignment="0" applyProtection="0"/>
    <xf numFmtId="0" fontId="4" fillId="3" borderId="1" applyNumberFormat="0" applyAlignment="0" applyProtection="0"/>
    <xf numFmtId="0" fontId="5" fillId="2" borderId="2" applyNumberFormat="0" applyAlignment="0" applyProtection="0"/>
    <xf numFmtId="0" fontId="6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4" borderId="7" applyNumberFormat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15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1" fillId="0" borderId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20" fillId="16" borderId="0" applyNumberFormat="0" applyBorder="0" applyAlignment="0" applyProtection="0"/>
  </cellStyleXfs>
  <cellXfs count="318">
    <xf numFmtId="0" fontId="0" fillId="0" borderId="0" xfId="0" applyAlignment="1">
      <alignment/>
    </xf>
    <xf numFmtId="14" fontId="24" fillId="0" borderId="0" xfId="0" applyNumberFormat="1" applyFont="1" applyAlignment="1">
      <alignment horizontal="left" vertical="center" wrapText="1"/>
    </xf>
    <xf numFmtId="0" fontId="24" fillId="0" borderId="0" xfId="0" applyFont="1" applyAlignment="1">
      <alignment vertical="center" wrapText="1"/>
    </xf>
    <xf numFmtId="0" fontId="24" fillId="0" borderId="0" xfId="0" applyFont="1" applyBorder="1" applyAlignment="1">
      <alignment horizontal="right" vertical="center" wrapText="1"/>
    </xf>
    <xf numFmtId="0" fontId="7" fillId="0" borderId="0" xfId="43" applyNumberFormat="1" applyFont="1" applyFill="1" applyBorder="1" applyAlignment="1" applyProtection="1">
      <alignment wrapText="1"/>
      <protection/>
    </xf>
    <xf numFmtId="0" fontId="26" fillId="0" borderId="0" xfId="0" applyFont="1" applyBorder="1" applyAlignment="1">
      <alignment horizontal="center"/>
    </xf>
    <xf numFmtId="14" fontId="24" fillId="0" borderId="0" xfId="0" applyNumberFormat="1" applyFont="1" applyAlignment="1">
      <alignment horizontal="right" vertical="center" wrapText="1"/>
    </xf>
    <xf numFmtId="0" fontId="27" fillId="0" borderId="0" xfId="0" applyFont="1" applyBorder="1" applyAlignment="1">
      <alignment horizontal="right" vertical="center" wrapText="1"/>
    </xf>
    <xf numFmtId="0" fontId="28" fillId="0" borderId="0" xfId="0" applyFont="1" applyBorder="1" applyAlignment="1">
      <alignment horizontal="center"/>
    </xf>
    <xf numFmtId="0" fontId="28" fillId="0" borderId="0" xfId="0" applyFont="1" applyAlignment="1">
      <alignment/>
    </xf>
    <xf numFmtId="0" fontId="28" fillId="0" borderId="0" xfId="0" applyFont="1" applyBorder="1" applyAlignment="1">
      <alignment horizontal="center" vertical="center" wrapText="1"/>
    </xf>
    <xf numFmtId="1" fontId="28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36" fillId="0" borderId="0" xfId="0" applyFont="1" applyAlignment="1">
      <alignment/>
    </xf>
    <xf numFmtId="0" fontId="24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17" borderId="0" xfId="0" applyFill="1" applyBorder="1" applyAlignment="1">
      <alignment/>
    </xf>
    <xf numFmtId="14" fontId="44" fillId="0" borderId="0" xfId="0" applyNumberFormat="1" applyFont="1" applyAlignment="1">
      <alignment horizontal="right" vertical="center" wrapText="1"/>
    </xf>
    <xf numFmtId="185" fontId="44" fillId="0" borderId="0" xfId="0" applyNumberFormat="1" applyFont="1" applyAlignment="1">
      <alignment horizontal="right" vertical="center" wrapText="1"/>
    </xf>
    <xf numFmtId="0" fontId="0" fillId="0" borderId="0" xfId="0" applyBorder="1" applyAlignment="1">
      <alignment/>
    </xf>
    <xf numFmtId="0" fontId="7" fillId="0" borderId="10" xfId="43" applyNumberForma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/>
    </xf>
    <xf numFmtId="0" fontId="7" fillId="0" borderId="10" xfId="43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/>
    </xf>
    <xf numFmtId="0" fontId="46" fillId="0" borderId="0" xfId="0" applyFont="1" applyAlignment="1">
      <alignment/>
    </xf>
    <xf numFmtId="0" fontId="0" fillId="0" borderId="0" xfId="33">
      <alignment/>
      <protection/>
    </xf>
    <xf numFmtId="0" fontId="7" fillId="0" borderId="0" xfId="43" applyNumberFormat="1" applyFont="1" applyFill="1" applyBorder="1" applyAlignment="1" applyProtection="1">
      <alignment/>
      <protection/>
    </xf>
    <xf numFmtId="0" fontId="0" fillId="0" borderId="0" xfId="33" applyBorder="1">
      <alignment/>
      <protection/>
    </xf>
    <xf numFmtId="0" fontId="0" fillId="0" borderId="0" xfId="33" applyBorder="1" applyAlignment="1">
      <alignment horizontal="center"/>
      <protection/>
    </xf>
    <xf numFmtId="185" fontId="45" fillId="0" borderId="0" xfId="0" applyNumberFormat="1" applyFont="1" applyAlignment="1">
      <alignment horizontal="right" vertical="center" wrapText="1"/>
    </xf>
    <xf numFmtId="14" fontId="35" fillId="0" borderId="0" xfId="0" applyNumberFormat="1" applyFont="1" applyAlignment="1">
      <alignment horizontal="left" vertical="center" wrapText="1"/>
    </xf>
    <xf numFmtId="0" fontId="28" fillId="0" borderId="0" xfId="54" applyFont="1">
      <alignment/>
      <protection/>
    </xf>
    <xf numFmtId="0" fontId="28" fillId="0" borderId="0" xfId="54" applyFont="1" applyAlignment="1">
      <alignment horizontal="center" vertical="center" wrapText="1"/>
      <protection/>
    </xf>
    <xf numFmtId="0" fontId="47" fillId="0" borderId="0" xfId="54" applyFont="1" applyAlignment="1">
      <alignment horizontal="center"/>
      <protection/>
    </xf>
    <xf numFmtId="14" fontId="28" fillId="0" borderId="0" xfId="54" applyNumberFormat="1" applyFont="1" applyAlignment="1">
      <alignment horizontal="center"/>
      <protection/>
    </xf>
    <xf numFmtId="0" fontId="28" fillId="0" borderId="0" xfId="54" applyFont="1" applyAlignment="1">
      <alignment horizontal="center"/>
      <protection/>
    </xf>
    <xf numFmtId="0" fontId="28" fillId="0" borderId="0" xfId="54" applyFont="1" applyAlignment="1">
      <alignment horizontal="center" vertical="center"/>
      <protection/>
    </xf>
    <xf numFmtId="0" fontId="0" fillId="0" borderId="0" xfId="54">
      <alignment/>
      <protection/>
    </xf>
    <xf numFmtId="0" fontId="0" fillId="0" borderId="0" xfId="54" applyAlignment="1">
      <alignment horizontal="center" vertical="center" wrapText="1"/>
      <protection/>
    </xf>
    <xf numFmtId="0" fontId="48" fillId="0" borderId="0" xfId="0" applyFont="1" applyAlignment="1">
      <alignment/>
    </xf>
    <xf numFmtId="0" fontId="28" fillId="0" borderId="0" xfId="0" applyFont="1" applyAlignment="1">
      <alignment horizontal="center" vertical="center" wrapText="1"/>
    </xf>
    <xf numFmtId="0" fontId="28" fillId="0" borderId="0" xfId="0" applyFont="1" applyAlignment="1">
      <alignment/>
    </xf>
    <xf numFmtId="0" fontId="32" fillId="0" borderId="0" xfId="0" applyFont="1" applyAlignment="1">
      <alignment horizontal="center"/>
    </xf>
    <xf numFmtId="0" fontId="32" fillId="4" borderId="11" xfId="0" applyFont="1" applyFill="1" applyBorder="1" applyAlignment="1">
      <alignment horizontal="center"/>
    </xf>
    <xf numFmtId="0" fontId="35" fillId="0" borderId="0" xfId="0" applyFont="1" applyAlignment="1">
      <alignment/>
    </xf>
    <xf numFmtId="14" fontId="28" fillId="0" borderId="0" xfId="54" applyNumberFormat="1" applyFont="1" applyFill="1" applyAlignment="1">
      <alignment horizontal="center"/>
      <protection/>
    </xf>
    <xf numFmtId="0" fontId="47" fillId="0" borderId="0" xfId="54" applyFont="1" applyFill="1" applyAlignment="1">
      <alignment horizontal="center"/>
      <protection/>
    </xf>
    <xf numFmtId="0" fontId="7" fillId="0" borderId="0" xfId="43" applyFill="1" applyAlignment="1">
      <alignment/>
    </xf>
    <xf numFmtId="0" fontId="28" fillId="0" borderId="0" xfId="54" applyFont="1" applyFill="1">
      <alignment/>
      <protection/>
    </xf>
    <xf numFmtId="0" fontId="28" fillId="0" borderId="0" xfId="54" applyFont="1" applyFill="1" applyAlignment="1">
      <alignment horizontal="center"/>
      <protection/>
    </xf>
    <xf numFmtId="0" fontId="28" fillId="0" borderId="0" xfId="54" applyFont="1" applyFill="1" applyAlignment="1">
      <alignment horizontal="center" vertical="center" wrapText="1"/>
      <protection/>
    </xf>
    <xf numFmtId="0" fontId="28" fillId="0" borderId="0" xfId="54" applyFont="1" applyFill="1" applyBorder="1">
      <alignment/>
      <protection/>
    </xf>
    <xf numFmtId="0" fontId="52" fillId="0" borderId="0" xfId="54" applyFont="1" applyFill="1" applyBorder="1" applyAlignment="1">
      <alignment horizontal="center" vertical="center" wrapText="1"/>
      <protection/>
    </xf>
    <xf numFmtId="4" fontId="35" fillId="0" borderId="0" xfId="54" applyNumberFormat="1" applyFont="1" applyFill="1" applyBorder="1" applyAlignment="1">
      <alignment horizontal="center" vertical="center" wrapText="1"/>
      <protection/>
    </xf>
    <xf numFmtId="4" fontId="35" fillId="0" borderId="0" xfId="54" applyNumberFormat="1" applyFont="1" applyBorder="1" applyAlignment="1">
      <alignment horizontal="center" vertical="center" wrapText="1"/>
      <protection/>
    </xf>
    <xf numFmtId="0" fontId="28" fillId="0" borderId="0" xfId="54" applyFont="1" applyBorder="1">
      <alignment/>
      <protection/>
    </xf>
    <xf numFmtId="0" fontId="32" fillId="0" borderId="0" xfId="54" applyFont="1" applyBorder="1" applyAlignment="1">
      <alignment horizontal="center" vertical="center" wrapText="1"/>
      <protection/>
    </xf>
    <xf numFmtId="49" fontId="29" fillId="4" borderId="11" xfId="0" applyNumberFormat="1" applyFont="1" applyFill="1" applyBorder="1" applyAlignment="1">
      <alignment horizontal="center" vertical="center" wrapText="1"/>
    </xf>
    <xf numFmtId="49" fontId="29" fillId="0" borderId="0" xfId="0" applyNumberFormat="1" applyFont="1" applyFill="1" applyBorder="1" applyAlignment="1">
      <alignment horizontal="center" vertical="center" wrapText="1"/>
    </xf>
    <xf numFmtId="49" fontId="29" fillId="0" borderId="11" xfId="0" applyNumberFormat="1" applyFont="1" applyFill="1" applyBorder="1" applyAlignment="1">
      <alignment horizontal="center" vertical="center" wrapText="1"/>
    </xf>
    <xf numFmtId="0" fontId="0" fillId="17" borderId="0" xfId="33" applyFill="1" applyAlignment="1">
      <alignment horizontal="center"/>
      <protection/>
    </xf>
    <xf numFmtId="0" fontId="7" fillId="0" borderId="0" xfId="43" applyFont="1" applyAlignment="1">
      <alignment horizontal="center"/>
    </xf>
    <xf numFmtId="0" fontId="0" fillId="17" borderId="11" xfId="33" applyFont="1" applyFill="1" applyBorder="1">
      <alignment/>
      <protection/>
    </xf>
    <xf numFmtId="0" fontId="7" fillId="17" borderId="11" xfId="43" applyNumberFormat="1" applyFont="1" applyFill="1" applyBorder="1" applyAlignment="1" applyProtection="1">
      <alignment horizontal="center" vertical="center" wrapText="1"/>
      <protection/>
    </xf>
    <xf numFmtId="0" fontId="0" fillId="17" borderId="0" xfId="33" applyFill="1">
      <alignment/>
      <protection/>
    </xf>
    <xf numFmtId="0" fontId="7" fillId="0" borderId="0" xfId="43" applyNumberFormat="1" applyFont="1" applyFill="1" applyBorder="1" applyAlignment="1" applyProtection="1">
      <alignment horizontal="center"/>
      <protection/>
    </xf>
    <xf numFmtId="0" fontId="0" fillId="0" borderId="11" xfId="0" applyBorder="1" applyAlignment="1">
      <alignment/>
    </xf>
    <xf numFmtId="0" fontId="46" fillId="0" borderId="0" xfId="0" applyFont="1" applyAlignment="1">
      <alignment/>
    </xf>
    <xf numFmtId="9" fontId="0" fillId="0" borderId="0" xfId="0" applyNumberFormat="1" applyAlignment="1">
      <alignment/>
    </xf>
    <xf numFmtId="0" fontId="55" fillId="0" borderId="0" xfId="0" applyFont="1" applyAlignment="1">
      <alignment/>
    </xf>
    <xf numFmtId="0" fontId="47" fillId="0" borderId="0" xfId="54" applyFont="1" applyAlignment="1">
      <alignment wrapText="1"/>
      <protection/>
    </xf>
    <xf numFmtId="0" fontId="56" fillId="18" borderId="12" xfId="33" applyFont="1" applyFill="1" applyBorder="1" applyAlignment="1">
      <alignment horizontal="center" vertical="center"/>
      <protection/>
    </xf>
    <xf numFmtId="0" fontId="56" fillId="18" borderId="13" xfId="33" applyFont="1" applyFill="1" applyBorder="1" applyAlignment="1">
      <alignment horizontal="center" vertical="center"/>
      <protection/>
    </xf>
    <xf numFmtId="0" fontId="0" fillId="19" borderId="11" xfId="33" applyFill="1" applyBorder="1">
      <alignment/>
      <protection/>
    </xf>
    <xf numFmtId="0" fontId="0" fillId="19" borderId="11" xfId="33" applyFont="1" applyFill="1" applyBorder="1">
      <alignment/>
      <protection/>
    </xf>
    <xf numFmtId="0" fontId="7" fillId="0" borderId="0" xfId="43" applyAlignment="1">
      <alignment horizontal="center"/>
    </xf>
    <xf numFmtId="0" fontId="0" fillId="0" borderId="11" xfId="0" applyFill="1" applyBorder="1" applyAlignment="1" applyProtection="1">
      <alignment/>
      <protection locked="0"/>
    </xf>
    <xf numFmtId="0" fontId="7" fillId="0" borderId="11" xfId="43" applyBorder="1" applyAlignment="1">
      <alignment horizontal="center"/>
    </xf>
    <xf numFmtId="0" fontId="7" fillId="0" borderId="14" xfId="43" applyNumberFormat="1" applyFill="1" applyBorder="1" applyAlignment="1" applyProtection="1">
      <alignment horizontal="center" vertical="center"/>
      <protection/>
    </xf>
    <xf numFmtId="0" fontId="0" fillId="0" borderId="15" xfId="0" applyBorder="1" applyAlignment="1">
      <alignment/>
    </xf>
    <xf numFmtId="0" fontId="0" fillId="0" borderId="11" xfId="0" applyBorder="1" applyAlignment="1">
      <alignment horizontal="center"/>
    </xf>
    <xf numFmtId="0" fontId="0" fillId="17" borderId="11" xfId="33" applyFont="1" applyFill="1" applyBorder="1" applyAlignment="1">
      <alignment horizontal="center" vertical="top" wrapText="1"/>
      <protection/>
    </xf>
    <xf numFmtId="0" fontId="0" fillId="17" borderId="11" xfId="33" applyFont="1" applyFill="1" applyBorder="1" applyAlignment="1">
      <alignment vertical="top" wrapText="1"/>
      <protection/>
    </xf>
    <xf numFmtId="0" fontId="0" fillId="17" borderId="11" xfId="33" applyFont="1" applyFill="1" applyBorder="1" applyAlignment="1">
      <alignment horizontal="left" vertical="top" wrapText="1"/>
      <protection/>
    </xf>
    <xf numFmtId="0" fontId="0" fillId="0" borderId="11" xfId="0" applyBorder="1" applyAlignment="1">
      <alignment vertical="top"/>
    </xf>
    <xf numFmtId="0" fontId="0" fillId="0" borderId="11" xfId="33" applyFont="1" applyFill="1" applyBorder="1" applyAlignment="1">
      <alignment horizontal="left" vertical="top" wrapText="1"/>
      <protection/>
    </xf>
    <xf numFmtId="0" fontId="0" fillId="0" borderId="11" xfId="33" applyFont="1" applyFill="1" applyBorder="1" applyAlignment="1">
      <alignment horizontal="center" vertical="top" wrapText="1"/>
      <protection/>
    </xf>
    <xf numFmtId="0" fontId="0" fillId="19" borderId="11" xfId="33" applyFont="1" applyFill="1" applyBorder="1" applyAlignment="1">
      <alignment horizontal="center"/>
      <protection/>
    </xf>
    <xf numFmtId="0" fontId="0" fillId="0" borderId="11" xfId="0" applyFill="1" applyBorder="1" applyAlignment="1" applyProtection="1">
      <alignment horizontal="center"/>
      <protection locked="0"/>
    </xf>
    <xf numFmtId="0" fontId="0" fillId="17" borderId="11" xfId="33" applyFont="1" applyFill="1" applyBorder="1" applyAlignment="1">
      <alignment horizontal="center"/>
      <protection/>
    </xf>
    <xf numFmtId="0" fontId="25" fillId="0" borderId="0" xfId="0" applyFont="1" applyBorder="1" applyAlignment="1">
      <alignment horizontal="center" vertical="center" wrapText="1"/>
    </xf>
    <xf numFmtId="0" fontId="46" fillId="0" borderId="0" xfId="0" applyFont="1" applyAlignment="1">
      <alignment horizontal="center"/>
    </xf>
    <xf numFmtId="0" fontId="58" fillId="0" borderId="0" xfId="0" applyFont="1" applyBorder="1" applyAlignment="1">
      <alignment horizontal="center" vertical="center" wrapText="1"/>
    </xf>
    <xf numFmtId="0" fontId="55" fillId="0" borderId="0" xfId="0" applyFont="1" applyAlignment="1">
      <alignment horizontal="left"/>
    </xf>
    <xf numFmtId="49" fontId="0" fillId="0" borderId="0" xfId="0" applyNumberFormat="1" applyAlignment="1">
      <alignment/>
    </xf>
    <xf numFmtId="2" fontId="0" fillId="0" borderId="0" xfId="0" applyNumberFormat="1" applyFill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49" fontId="32" fillId="0" borderId="0" xfId="54" applyNumberFormat="1" applyFont="1" applyBorder="1" applyAlignment="1">
      <alignment horizontal="center" vertical="center" wrapText="1"/>
      <protection/>
    </xf>
    <xf numFmtId="49" fontId="29" fillId="0" borderId="0" xfId="0" applyNumberFormat="1" applyFont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vertical="center" wrapText="1"/>
    </xf>
    <xf numFmtId="49" fontId="29" fillId="0" borderId="0" xfId="0" applyNumberFormat="1" applyFont="1" applyAlignment="1">
      <alignment horizontal="center" vertical="center" wrapText="1"/>
    </xf>
    <xf numFmtId="49" fontId="29" fillId="0" borderId="0" xfId="0" applyNumberFormat="1" applyFont="1" applyAlignment="1">
      <alignment horizontal="center" vertical="center"/>
    </xf>
    <xf numFmtId="49" fontId="29" fillId="0" borderId="0" xfId="0" applyNumberFormat="1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/>
    </xf>
    <xf numFmtId="0" fontId="32" fillId="0" borderId="0" xfId="54" applyFont="1" applyFill="1" applyBorder="1" applyAlignment="1">
      <alignment vertical="center" wrapText="1"/>
      <protection/>
    </xf>
    <xf numFmtId="0" fontId="28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39" fillId="0" borderId="0" xfId="0" applyFont="1" applyBorder="1" applyAlignment="1">
      <alignment horizontal="right"/>
    </xf>
    <xf numFmtId="0" fontId="40" fillId="20" borderId="0" xfId="0" applyFont="1" applyFill="1" applyBorder="1" applyAlignment="1">
      <alignment horizontal="center" vertical="center" wrapText="1"/>
    </xf>
    <xf numFmtId="0" fontId="41" fillId="20" borderId="0" xfId="0" applyFont="1" applyFill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14" fontId="51" fillId="0" borderId="19" xfId="0" applyNumberFormat="1" applyFont="1" applyBorder="1" applyAlignment="1">
      <alignment horizontal="center" vertical="center" wrapText="1"/>
    </xf>
    <xf numFmtId="0" fontId="34" fillId="0" borderId="20" xfId="0" applyFont="1" applyBorder="1" applyAlignment="1">
      <alignment horizontal="center" textRotation="90"/>
    </xf>
    <xf numFmtId="0" fontId="34" fillId="0" borderId="21" xfId="0" applyFont="1" applyBorder="1" applyAlignment="1">
      <alignment horizontal="center" textRotation="90"/>
    </xf>
    <xf numFmtId="0" fontId="34" fillId="0" borderId="22" xfId="0" applyFont="1" applyBorder="1" applyAlignment="1">
      <alignment horizontal="center" textRotation="90"/>
    </xf>
    <xf numFmtId="0" fontId="34" fillId="0" borderId="23" xfId="0" applyFont="1" applyBorder="1" applyAlignment="1">
      <alignment horizontal="center" textRotation="90"/>
    </xf>
    <xf numFmtId="0" fontId="34" fillId="0" borderId="24" xfId="0" applyFont="1" applyBorder="1" applyAlignment="1">
      <alignment horizontal="center" textRotation="90"/>
    </xf>
    <xf numFmtId="4" fontId="50" fillId="0" borderId="25" xfId="0" applyNumberFormat="1" applyFont="1" applyBorder="1" applyAlignment="1">
      <alignment horizontal="center" vertical="center" wrapText="1"/>
    </xf>
    <xf numFmtId="2" fontId="32" fillId="0" borderId="26" xfId="0" applyNumberFormat="1" applyFont="1" applyBorder="1" applyAlignment="1">
      <alignment horizontal="center" vertical="center" wrapText="1"/>
    </xf>
    <xf numFmtId="2" fontId="28" fillId="0" borderId="27" xfId="0" applyNumberFormat="1" applyFont="1" applyBorder="1" applyAlignment="1">
      <alignment horizontal="center" vertical="center" wrapText="1"/>
    </xf>
    <xf numFmtId="3" fontId="58" fillId="0" borderId="28" xfId="0" applyNumberFormat="1" applyFont="1" applyFill="1" applyBorder="1" applyAlignment="1">
      <alignment horizontal="center" vertical="center" wrapText="1"/>
    </xf>
    <xf numFmtId="2" fontId="28" fillId="0" borderId="29" xfId="0" applyNumberFormat="1" applyFont="1" applyBorder="1" applyAlignment="1">
      <alignment horizontal="center" vertical="center" wrapText="1"/>
    </xf>
    <xf numFmtId="3" fontId="58" fillId="0" borderId="30" xfId="0" applyNumberFormat="1" applyFont="1" applyFill="1" applyBorder="1" applyAlignment="1">
      <alignment horizontal="center" vertical="center" wrapText="1"/>
    </xf>
    <xf numFmtId="2" fontId="28" fillId="0" borderId="31" xfId="0" applyNumberFormat="1" applyFont="1" applyBorder="1" applyAlignment="1">
      <alignment horizontal="center" vertical="center" wrapText="1"/>
    </xf>
    <xf numFmtId="3" fontId="58" fillId="0" borderId="32" xfId="0" applyNumberFormat="1" applyFont="1" applyFill="1" applyBorder="1" applyAlignment="1">
      <alignment horizontal="center" vertical="center" wrapText="1"/>
    </xf>
    <xf numFmtId="4" fontId="50" fillId="0" borderId="33" xfId="0" applyNumberFormat="1" applyFont="1" applyBorder="1" applyAlignment="1">
      <alignment horizontal="center" vertical="center" wrapText="1"/>
    </xf>
    <xf numFmtId="191" fontId="28" fillId="0" borderId="25" xfId="0" applyNumberFormat="1" applyFont="1" applyFill="1" applyBorder="1" applyAlignment="1">
      <alignment horizontal="center" vertical="center" wrapText="1"/>
    </xf>
    <xf numFmtId="191" fontId="28" fillId="0" borderId="34" xfId="0" applyNumberFormat="1" applyFont="1" applyFill="1" applyBorder="1" applyAlignment="1">
      <alignment horizontal="center" vertical="center" wrapText="1"/>
    </xf>
    <xf numFmtId="191" fontId="28" fillId="0" borderId="35" xfId="0" applyNumberFormat="1" applyFont="1" applyFill="1" applyBorder="1" applyAlignment="1">
      <alignment horizontal="center" vertical="center" wrapText="1"/>
    </xf>
    <xf numFmtId="191" fontId="28" fillId="0" borderId="36" xfId="0" applyNumberFormat="1" applyFont="1" applyFill="1" applyBorder="1" applyAlignment="1">
      <alignment horizontal="center" vertical="center" wrapText="1"/>
    </xf>
    <xf numFmtId="191" fontId="28" fillId="0" borderId="37" xfId="0" applyNumberFormat="1" applyFont="1" applyFill="1" applyBorder="1" applyAlignment="1">
      <alignment horizontal="center" vertical="center" wrapText="1"/>
    </xf>
    <xf numFmtId="191" fontId="28" fillId="0" borderId="38" xfId="0" applyNumberFormat="1" applyFont="1" applyFill="1" applyBorder="1" applyAlignment="1">
      <alignment horizontal="center" vertical="center" wrapText="1"/>
    </xf>
    <xf numFmtId="1" fontId="34" fillId="0" borderId="0" xfId="0" applyNumberFormat="1" applyFont="1" applyFill="1" applyBorder="1" applyAlignment="1">
      <alignment horizontal="center" vertical="center" wrapText="1"/>
    </xf>
    <xf numFmtId="0" fontId="34" fillId="0" borderId="0" xfId="0" applyFont="1" applyAlignment="1">
      <alignment/>
    </xf>
    <xf numFmtId="0" fontId="34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left" vertical="center" wrapText="1"/>
    </xf>
    <xf numFmtId="0" fontId="58" fillId="0" borderId="0" xfId="0" applyFont="1" applyBorder="1" applyAlignment="1">
      <alignment vertical="center" wrapText="1"/>
    </xf>
    <xf numFmtId="0" fontId="59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0" fillId="0" borderId="0" xfId="0" applyFont="1" applyBorder="1" applyAlignment="1">
      <alignment horizontal="left"/>
    </xf>
    <xf numFmtId="0" fontId="30" fillId="0" borderId="0" xfId="0" applyFont="1" applyBorder="1" applyAlignment="1">
      <alignment/>
    </xf>
    <xf numFmtId="49" fontId="46" fillId="0" borderId="39" xfId="0" applyNumberFormat="1" applyFont="1" applyBorder="1" applyAlignment="1">
      <alignment/>
    </xf>
    <xf numFmtId="49" fontId="46" fillId="0" borderId="40" xfId="0" applyNumberFormat="1" applyFont="1" applyBorder="1" applyAlignment="1">
      <alignment/>
    </xf>
    <xf numFmtId="49" fontId="0" fillId="0" borderId="41" xfId="0" applyNumberFormat="1" applyBorder="1" applyAlignment="1">
      <alignment/>
    </xf>
    <xf numFmtId="49" fontId="0" fillId="0" borderId="42" xfId="0" applyNumberFormat="1" applyBorder="1" applyAlignment="1">
      <alignment/>
    </xf>
    <xf numFmtId="49" fontId="0" fillId="0" borderId="43" xfId="0" applyNumberFormat="1" applyBorder="1" applyAlignment="1">
      <alignment/>
    </xf>
    <xf numFmtId="4" fontId="50" fillId="0" borderId="44" xfId="0" applyNumberFormat="1" applyFont="1" applyBorder="1" applyAlignment="1">
      <alignment horizontal="center" vertical="center" wrapText="1"/>
    </xf>
    <xf numFmtId="49" fontId="0" fillId="0" borderId="45" xfId="0" applyNumberFormat="1" applyBorder="1" applyAlignment="1">
      <alignment/>
    </xf>
    <xf numFmtId="0" fontId="0" fillId="0" borderId="0" xfId="0" applyBorder="1" applyAlignment="1">
      <alignment/>
    </xf>
    <xf numFmtId="0" fontId="45" fillId="20" borderId="0" xfId="33" applyFont="1" applyFill="1" applyBorder="1" applyAlignment="1">
      <alignment horizontal="left" vertical="center" wrapText="1"/>
      <protection/>
    </xf>
    <xf numFmtId="0" fontId="0" fillId="0" borderId="11" xfId="0" applyBorder="1" applyAlignment="1">
      <alignment horizontal="center"/>
    </xf>
    <xf numFmtId="0" fontId="32" fillId="0" borderId="0" xfId="0" applyFont="1" applyBorder="1" applyAlignment="1">
      <alignment horizontal="left" vertical="center" wrapText="1"/>
    </xf>
    <xf numFmtId="0" fontId="28" fillId="0" borderId="0" xfId="0" applyFont="1" applyBorder="1" applyAlignment="1">
      <alignment horizontal="center" vertical="center" wrapText="1"/>
    </xf>
    <xf numFmtId="0" fontId="45" fillId="0" borderId="46" xfId="0" applyFont="1" applyBorder="1" applyAlignment="1">
      <alignment horizontal="center" vertical="center" textRotation="90"/>
    </xf>
    <xf numFmtId="0" fontId="45" fillId="0" borderId="47" xfId="0" applyFont="1" applyBorder="1" applyAlignment="1">
      <alignment horizontal="center" vertical="center" textRotation="90"/>
    </xf>
    <xf numFmtId="0" fontId="45" fillId="0" borderId="48" xfId="0" applyFont="1" applyBorder="1" applyAlignment="1">
      <alignment horizontal="center" vertical="center" textRotation="90"/>
    </xf>
    <xf numFmtId="0" fontId="28" fillId="0" borderId="49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28" fillId="0" borderId="50" xfId="0" applyFont="1" applyBorder="1" applyAlignment="1">
      <alignment horizontal="center" vertical="center" wrapText="1"/>
    </xf>
    <xf numFmtId="0" fontId="28" fillId="0" borderId="51" xfId="0" applyFont="1" applyBorder="1" applyAlignment="1">
      <alignment horizontal="center" vertical="center" wrapText="1"/>
    </xf>
    <xf numFmtId="0" fontId="28" fillId="0" borderId="52" xfId="0" applyFont="1" applyBorder="1" applyAlignment="1">
      <alignment horizontal="center" vertical="center" wrapText="1"/>
    </xf>
    <xf numFmtId="0" fontId="45" fillId="0" borderId="53" xfId="0" applyFont="1" applyBorder="1" applyAlignment="1">
      <alignment horizontal="center" vertical="center" textRotation="90"/>
    </xf>
    <xf numFmtId="0" fontId="45" fillId="0" borderId="54" xfId="0" applyFont="1" applyBorder="1" applyAlignment="1">
      <alignment horizontal="center" vertical="center" textRotation="90"/>
    </xf>
    <xf numFmtId="0" fontId="45" fillId="0" borderId="55" xfId="0" applyFont="1" applyBorder="1" applyAlignment="1">
      <alignment horizontal="center" vertical="center" textRotation="90"/>
    </xf>
    <xf numFmtId="0" fontId="24" fillId="0" borderId="0" xfId="0" applyFont="1" applyBorder="1" applyAlignment="1">
      <alignment horizontal="right" vertical="center" wrapText="1"/>
    </xf>
    <xf numFmtId="0" fontId="45" fillId="0" borderId="56" xfId="0" applyFont="1" applyBorder="1" applyAlignment="1">
      <alignment horizontal="center"/>
    </xf>
    <xf numFmtId="0" fontId="45" fillId="0" borderId="57" xfId="0" applyFont="1" applyBorder="1" applyAlignment="1">
      <alignment horizontal="center"/>
    </xf>
    <xf numFmtId="0" fontId="1" fillId="0" borderId="0" xfId="0" applyFont="1" applyBorder="1" applyAlignment="1">
      <alignment vertical="center" wrapText="1"/>
    </xf>
    <xf numFmtId="0" fontId="21" fillId="0" borderId="0" xfId="0" applyFont="1" applyBorder="1" applyAlignment="1">
      <alignment vertical="center" wrapText="1"/>
    </xf>
    <xf numFmtId="0" fontId="22" fillId="0" borderId="0" xfId="0" applyFont="1" applyBorder="1" applyAlignment="1">
      <alignment vertical="center" wrapText="1"/>
    </xf>
    <xf numFmtId="0" fontId="7" fillId="0" borderId="0" xfId="43" applyBorder="1" applyAlignment="1">
      <alignment vertical="center" wrapText="1"/>
    </xf>
    <xf numFmtId="14" fontId="49" fillId="0" borderId="58" xfId="0" applyNumberFormat="1" applyFont="1" applyBorder="1" applyAlignment="1">
      <alignment horizontal="center" vertical="center" wrapText="1"/>
    </xf>
    <xf numFmtId="0" fontId="34" fillId="0" borderId="23" xfId="0" applyFont="1" applyBorder="1" applyAlignment="1">
      <alignment horizontal="center" vertical="center" textRotation="90"/>
    </xf>
    <xf numFmtId="0" fontId="34" fillId="0" borderId="59" xfId="0" applyFont="1" applyBorder="1" applyAlignment="1">
      <alignment horizontal="center" vertical="center" textRotation="90"/>
    </xf>
    <xf numFmtId="0" fontId="34" fillId="0" borderId="24" xfId="0" applyFont="1" applyBorder="1" applyAlignment="1">
      <alignment horizontal="center" vertical="center" textRotation="90"/>
    </xf>
    <xf numFmtId="0" fontId="28" fillId="0" borderId="60" xfId="0" applyFont="1" applyBorder="1" applyAlignment="1">
      <alignment horizontal="center" vertical="center" wrapText="1"/>
    </xf>
    <xf numFmtId="0" fontId="28" fillId="0" borderId="61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28" fillId="0" borderId="62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85" fontId="0" fillId="0" borderId="0" xfId="0" applyNumberFormat="1" applyBorder="1" applyAlignment="1">
      <alignment horizontal="left" vertical="center" wrapText="1"/>
    </xf>
    <xf numFmtId="0" fontId="38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 wrapText="1"/>
    </xf>
    <xf numFmtId="0" fontId="31" fillId="0" borderId="0" xfId="0" applyFont="1" applyBorder="1" applyAlignment="1">
      <alignment horizontal="left" vertical="center" wrapText="1"/>
    </xf>
    <xf numFmtId="0" fontId="32" fillId="0" borderId="11" xfId="54" applyFont="1" applyFill="1" applyBorder="1" applyAlignment="1">
      <alignment horizontal="center" vertical="center" wrapText="1"/>
      <protection/>
    </xf>
    <xf numFmtId="0" fontId="47" fillId="0" borderId="0" xfId="54" applyFont="1" applyAlignment="1">
      <alignment horizontal="center"/>
      <protection/>
    </xf>
    <xf numFmtId="0" fontId="35" fillId="0" borderId="0" xfId="54" applyFont="1" applyFill="1" applyAlignment="1">
      <alignment horizontal="left"/>
      <protection/>
    </xf>
    <xf numFmtId="0" fontId="34" fillId="0" borderId="63" xfId="54" applyFont="1" applyFill="1" applyBorder="1" applyAlignment="1">
      <alignment horizontal="center" vertical="center" wrapText="1"/>
      <protection/>
    </xf>
    <xf numFmtId="0" fontId="34" fillId="0" borderId="0" xfId="54" applyFont="1" applyFill="1" applyBorder="1" applyAlignment="1">
      <alignment horizontal="center" vertical="center" wrapText="1"/>
      <protection/>
    </xf>
    <xf numFmtId="0" fontId="47" fillId="0" borderId="0" xfId="54" applyFont="1" applyAlignment="1">
      <alignment horizontal="center" wrapText="1"/>
      <protection/>
    </xf>
    <xf numFmtId="0" fontId="22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 shrinkToFit="1"/>
    </xf>
    <xf numFmtId="0" fontId="54" fillId="17" borderId="62" xfId="33" applyFont="1" applyFill="1" applyBorder="1" applyAlignment="1">
      <alignment horizontal="center"/>
      <protection/>
    </xf>
    <xf numFmtId="0" fontId="54" fillId="17" borderId="16" xfId="33" applyFont="1" applyFill="1" applyBorder="1" applyAlignment="1">
      <alignment horizontal="center"/>
      <protection/>
    </xf>
    <xf numFmtId="0" fontId="54" fillId="17" borderId="64" xfId="33" applyFont="1" applyFill="1" applyBorder="1" applyAlignment="1">
      <alignment horizontal="center"/>
      <protection/>
    </xf>
    <xf numFmtId="0" fontId="0" fillId="17" borderId="0" xfId="33" applyFill="1" applyBorder="1" applyAlignment="1">
      <alignment/>
      <protection/>
    </xf>
    <xf numFmtId="0" fontId="32" fillId="17" borderId="65" xfId="33" applyFont="1" applyFill="1" applyBorder="1" applyAlignment="1">
      <alignment horizontal="center" vertical="center"/>
      <protection/>
    </xf>
    <xf numFmtId="0" fontId="0" fillId="17" borderId="11" xfId="33" applyFont="1" applyFill="1" applyBorder="1" applyAlignment="1">
      <alignment horizontal="left" vertical="center" wrapText="1"/>
      <protection/>
    </xf>
    <xf numFmtId="0" fontId="7" fillId="0" borderId="0" xfId="43" applyAlignment="1">
      <alignment horizontal="center"/>
    </xf>
    <xf numFmtId="14" fontId="49" fillId="0" borderId="66" xfId="0" applyNumberFormat="1" applyFont="1" applyBorder="1" applyAlignment="1">
      <alignment horizontal="center" vertical="center" wrapText="1"/>
    </xf>
    <xf numFmtId="14" fontId="49" fillId="0" borderId="49" xfId="0" applyNumberFormat="1" applyFont="1" applyBorder="1" applyAlignment="1">
      <alignment horizontal="center" vertical="center" wrapText="1"/>
    </xf>
    <xf numFmtId="4" fontId="50" fillId="0" borderId="23" xfId="0" applyNumberFormat="1" applyFont="1" applyBorder="1" applyAlignment="1">
      <alignment horizontal="center" vertical="center" wrapText="1"/>
    </xf>
    <xf numFmtId="4" fontId="50" fillId="0" borderId="60" xfId="0" applyNumberFormat="1" applyFont="1" applyBorder="1" applyAlignment="1">
      <alignment horizontal="center" vertical="center" wrapText="1"/>
    </xf>
    <xf numFmtId="4" fontId="50" fillId="0" borderId="41" xfId="0" applyNumberFormat="1" applyFont="1" applyBorder="1" applyAlignment="1">
      <alignment horizontal="center" vertical="center" wrapText="1"/>
    </xf>
    <xf numFmtId="14" fontId="51" fillId="0" borderId="67" xfId="0" applyNumberFormat="1" applyFont="1" applyBorder="1" applyAlignment="1">
      <alignment horizontal="center" vertical="center" wrapText="1"/>
    </xf>
    <xf numFmtId="14" fontId="51" fillId="0" borderId="50" xfId="0" applyNumberFormat="1" applyFont="1" applyBorder="1" applyAlignment="1">
      <alignment horizontal="center" vertical="center" wrapText="1"/>
    </xf>
    <xf numFmtId="0" fontId="28" fillId="0" borderId="24" xfId="0" applyFont="1" applyBorder="1" applyAlignment="1">
      <alignment horizontal="center"/>
    </xf>
    <xf numFmtId="0" fontId="28" fillId="0" borderId="51" xfId="0" applyFont="1" applyBorder="1" applyAlignment="1">
      <alignment horizontal="center"/>
    </xf>
    <xf numFmtId="0" fontId="28" fillId="0" borderId="42" xfId="0" applyFont="1" applyBorder="1" applyAlignment="1">
      <alignment horizontal="center"/>
    </xf>
    <xf numFmtId="0" fontId="28" fillId="0" borderId="68" xfId="0" applyFont="1" applyBorder="1" applyAlignment="1">
      <alignment horizontal="center" vertical="center" wrapText="1"/>
    </xf>
    <xf numFmtId="3" fontId="28" fillId="0" borderId="69" xfId="0" applyNumberFormat="1" applyFont="1" applyBorder="1" applyAlignment="1">
      <alignment horizontal="center"/>
    </xf>
    <xf numFmtId="3" fontId="28" fillId="0" borderId="70" xfId="0" applyNumberFormat="1" applyFont="1" applyBorder="1" applyAlignment="1">
      <alignment horizontal="center"/>
    </xf>
    <xf numFmtId="3" fontId="28" fillId="0" borderId="71" xfId="0" applyNumberFormat="1" applyFont="1" applyBorder="1" applyAlignment="1">
      <alignment horizontal="center"/>
    </xf>
    <xf numFmtId="3" fontId="58" fillId="0" borderId="72" xfId="0" applyNumberFormat="1" applyFont="1" applyFill="1" applyBorder="1" applyAlignment="1">
      <alignment horizontal="center" vertical="center" wrapText="1"/>
    </xf>
    <xf numFmtId="0" fontId="28" fillId="0" borderId="73" xfId="0" applyFont="1" applyBorder="1" applyAlignment="1">
      <alignment horizontal="center" vertical="center" wrapText="1"/>
    </xf>
    <xf numFmtId="3" fontId="28" fillId="0" borderId="59" xfId="0" applyNumberFormat="1" applyFont="1" applyBorder="1" applyAlignment="1">
      <alignment horizontal="center"/>
    </xf>
    <xf numFmtId="3" fontId="28" fillId="0" borderId="11" xfId="0" applyNumberFormat="1" applyFont="1" applyBorder="1" applyAlignment="1">
      <alignment horizontal="center"/>
    </xf>
    <xf numFmtId="3" fontId="28" fillId="0" borderId="43" xfId="0" applyNumberFormat="1" applyFont="1" applyBorder="1" applyAlignment="1">
      <alignment horizontal="center"/>
    </xf>
    <xf numFmtId="3" fontId="58" fillId="0" borderId="74" xfId="0" applyNumberFormat="1" applyFont="1" applyFill="1" applyBorder="1" applyAlignment="1">
      <alignment horizontal="center" vertical="center" wrapText="1"/>
    </xf>
    <xf numFmtId="0" fontId="28" fillId="0" borderId="75" xfId="0" applyFont="1" applyBorder="1" applyAlignment="1">
      <alignment horizontal="center" vertical="center" wrapText="1"/>
    </xf>
    <xf numFmtId="3" fontId="28" fillId="0" borderId="24" xfId="0" applyNumberFormat="1" applyFont="1" applyBorder="1" applyAlignment="1">
      <alignment horizontal="center"/>
    </xf>
    <xf numFmtId="3" fontId="28" fillId="0" borderId="51" xfId="0" applyNumberFormat="1" applyFont="1" applyBorder="1" applyAlignment="1">
      <alignment horizontal="center"/>
    </xf>
    <xf numFmtId="3" fontId="28" fillId="0" borderId="42" xfId="0" applyNumberFormat="1" applyFont="1" applyBorder="1" applyAlignment="1">
      <alignment horizontal="center"/>
    </xf>
    <xf numFmtId="3" fontId="58" fillId="0" borderId="76" xfId="0" applyNumberFormat="1" applyFont="1" applyFill="1" applyBorder="1" applyAlignment="1">
      <alignment horizontal="center" vertical="center" wrapText="1"/>
    </xf>
    <xf numFmtId="0" fontId="60" fillId="0" borderId="0" xfId="43" applyNumberFormat="1" applyFont="1" applyFill="1" applyBorder="1" applyAlignment="1" applyProtection="1">
      <alignment wrapText="1"/>
      <protection/>
    </xf>
    <xf numFmtId="0" fontId="35" fillId="0" borderId="11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8" fillId="0" borderId="11" xfId="0" applyFont="1" applyBorder="1" applyAlignment="1">
      <alignment horizontal="center"/>
    </xf>
    <xf numFmtId="0" fontId="28" fillId="0" borderId="11" xfId="0" applyFont="1" applyBorder="1" applyAlignment="1">
      <alignment horizontal="center"/>
    </xf>
    <xf numFmtId="0" fontId="28" fillId="0" borderId="0" xfId="0" applyFont="1" applyBorder="1" applyAlignment="1">
      <alignment horizontal="left" vertical="center" wrapText="1"/>
    </xf>
    <xf numFmtId="0" fontId="30" fillId="0" borderId="0" xfId="0" applyFont="1" applyBorder="1" applyAlignment="1">
      <alignment/>
    </xf>
    <xf numFmtId="0" fontId="32" fillId="21" borderId="14" xfId="0" applyFont="1" applyFill="1" applyBorder="1" applyAlignment="1">
      <alignment horizontal="center" vertical="center" wrapText="1"/>
    </xf>
    <xf numFmtId="0" fontId="32" fillId="21" borderId="11" xfId="0" applyFont="1" applyFill="1" applyBorder="1" applyAlignment="1">
      <alignment horizontal="center" vertical="center" wrapText="1"/>
    </xf>
    <xf numFmtId="0" fontId="33" fillId="21" borderId="11" xfId="0" applyFont="1" applyFill="1" applyBorder="1" applyAlignment="1">
      <alignment horizontal="center" vertical="center" wrapText="1"/>
    </xf>
    <xf numFmtId="0" fontId="33" fillId="0" borderId="14" xfId="0" applyFont="1" applyBorder="1" applyAlignment="1">
      <alignment horizontal="center" vertical="center" wrapText="1"/>
    </xf>
    <xf numFmtId="2" fontId="0" fillId="0" borderId="11" xfId="0" applyNumberFormat="1" applyFill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77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2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6" fillId="0" borderId="11" xfId="0" applyFont="1" applyBorder="1" applyAlignment="1">
      <alignment horizontal="center"/>
    </xf>
    <xf numFmtId="0" fontId="46" fillId="0" borderId="78" xfId="0" applyFont="1" applyBorder="1" applyAlignment="1">
      <alignment horizontal="center"/>
    </xf>
    <xf numFmtId="0" fontId="46" fillId="0" borderId="11" xfId="0" applyFont="1" applyBorder="1" applyAlignment="1">
      <alignment horizontal="center"/>
    </xf>
    <xf numFmtId="0" fontId="0" fillId="0" borderId="0" xfId="0" applyFill="1" applyAlignment="1">
      <alignment/>
    </xf>
    <xf numFmtId="0" fontId="46" fillId="0" borderId="0" xfId="0" applyFont="1" applyFill="1" applyBorder="1" applyAlignment="1">
      <alignment horizontal="center"/>
    </xf>
    <xf numFmtId="0" fontId="46" fillId="0" borderId="63" xfId="0" applyFont="1" applyBorder="1" applyAlignment="1">
      <alignment horizontal="center"/>
    </xf>
    <xf numFmtId="0" fontId="46" fillId="0" borderId="11" xfId="0" applyFont="1" applyFill="1" applyBorder="1" applyAlignment="1">
      <alignment horizontal="center"/>
    </xf>
    <xf numFmtId="0" fontId="0" fillId="0" borderId="70" xfId="0" applyFill="1" applyBorder="1" applyAlignment="1">
      <alignment/>
    </xf>
    <xf numFmtId="0" fontId="46" fillId="0" borderId="62" xfId="0" applyFont="1" applyBorder="1" applyAlignment="1">
      <alignment horizontal="center"/>
    </xf>
    <xf numFmtId="0" fontId="0" fillId="0" borderId="62" xfId="0" applyFill="1" applyBorder="1" applyAlignment="1">
      <alignment/>
    </xf>
    <xf numFmtId="0" fontId="0" fillId="0" borderId="64" xfId="0" applyFill="1" applyBorder="1" applyAlignment="1">
      <alignment/>
    </xf>
    <xf numFmtId="0" fontId="35" fillId="0" borderId="0" xfId="54" applyFont="1" applyFill="1" applyAlignment="1">
      <alignment/>
      <protection/>
    </xf>
    <xf numFmtId="0" fontId="28" fillId="0" borderId="10" xfId="54" applyFont="1" applyFill="1" applyBorder="1" applyAlignment="1">
      <alignment horizontal="center" vertical="center" wrapText="1"/>
      <protection/>
    </xf>
    <xf numFmtId="0" fontId="34" fillId="0" borderId="77" xfId="54" applyFont="1" applyFill="1" applyBorder="1" applyAlignment="1">
      <alignment horizontal="center" vertical="center" wrapText="1"/>
      <protection/>
    </xf>
    <xf numFmtId="0" fontId="34" fillId="0" borderId="79" xfId="54" applyFont="1" applyFill="1" applyBorder="1" applyAlignment="1">
      <alignment horizontal="center" vertical="center" wrapText="1"/>
      <protection/>
    </xf>
    <xf numFmtId="0" fontId="28" fillId="0" borderId="15" xfId="54" applyFont="1" applyFill="1" applyBorder="1" applyAlignment="1">
      <alignment horizontal="center" vertical="center" wrapText="1"/>
      <protection/>
    </xf>
    <xf numFmtId="0" fontId="32" fillId="0" borderId="15" xfId="54" applyFont="1" applyFill="1" applyBorder="1" applyAlignment="1">
      <alignment horizontal="center" vertical="center" wrapText="1"/>
      <protection/>
    </xf>
    <xf numFmtId="2" fontId="48" fillId="0" borderId="11" xfId="54" applyNumberFormat="1" applyFont="1" applyBorder="1" applyAlignment="1">
      <alignment horizontal="center"/>
      <protection/>
    </xf>
    <xf numFmtId="2" fontId="48" fillId="0" borderId="11" xfId="0" applyNumberFormat="1" applyFont="1" applyBorder="1" applyAlignment="1">
      <alignment horizontal="center"/>
    </xf>
    <xf numFmtId="0" fontId="32" fillId="4" borderId="11" xfId="0" applyNumberFormat="1" applyFont="1" applyFill="1" applyBorder="1" applyAlignment="1">
      <alignment horizontal="center" vertical="center" wrapText="1"/>
    </xf>
    <xf numFmtId="0" fontId="32" fillId="0" borderId="0" xfId="0" applyNumberFormat="1" applyFont="1" applyAlignment="1">
      <alignment horizontal="center" vertical="center" wrapText="1"/>
    </xf>
    <xf numFmtId="0" fontId="32" fillId="0" borderId="11" xfId="0" applyNumberFormat="1" applyFont="1" applyFill="1" applyBorder="1" applyAlignment="1">
      <alignment horizontal="center" vertical="center" wrapText="1"/>
    </xf>
    <xf numFmtId="0" fontId="32" fillId="4" borderId="11" xfId="0" applyNumberFormat="1" applyFont="1" applyFill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vertical="center" wrapText="1"/>
    </xf>
    <xf numFmtId="49" fontId="29" fillId="0" borderId="64" xfId="0" applyNumberFormat="1" applyFont="1" applyFill="1" applyBorder="1" applyAlignment="1">
      <alignment horizontal="center" vertical="center" wrapText="1"/>
    </xf>
    <xf numFmtId="0" fontId="32" fillId="4" borderId="11" xfId="0" applyFont="1" applyFill="1" applyBorder="1" applyAlignment="1">
      <alignment horizontal="center" vertical="center" wrapText="1"/>
    </xf>
    <xf numFmtId="49" fontId="28" fillId="0" borderId="0" xfId="54" applyNumberFormat="1" applyFont="1" applyAlignment="1">
      <alignment horizontal="center" vertical="center"/>
      <protection/>
    </xf>
    <xf numFmtId="49" fontId="28" fillId="0" borderId="0" xfId="54" applyNumberFormat="1" applyFont="1" applyAlignment="1">
      <alignment horizontal="center" vertical="center" wrapText="1"/>
      <protection/>
    </xf>
    <xf numFmtId="49" fontId="28" fillId="0" borderId="0" xfId="54" applyNumberFormat="1" applyFont="1">
      <alignment/>
      <protection/>
    </xf>
    <xf numFmtId="49" fontId="29" fillId="4" borderId="0" xfId="0" applyNumberFormat="1" applyFont="1" applyFill="1" applyBorder="1" applyAlignment="1">
      <alignment horizontal="center" vertical="center" wrapText="1"/>
    </xf>
    <xf numFmtId="0" fontId="44" fillId="0" borderId="14" xfId="0" applyFont="1" applyBorder="1" applyAlignment="1">
      <alignment/>
    </xf>
    <xf numFmtId="0" fontId="44" fillId="22" borderId="11" xfId="0" applyFont="1" applyFill="1" applyBorder="1" applyAlignment="1">
      <alignment horizontal="center"/>
    </xf>
    <xf numFmtId="0" fontId="45" fillId="21" borderId="10" xfId="0" applyFont="1" applyFill="1" applyBorder="1" applyAlignment="1">
      <alignment horizontal="center" vertical="center" wrapText="1"/>
    </xf>
    <xf numFmtId="0" fontId="45" fillId="22" borderId="80" xfId="0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2" fontId="0" fillId="23" borderId="10" xfId="0" applyNumberFormat="1" applyFill="1" applyBorder="1" applyAlignment="1">
      <alignment horizontal="center"/>
    </xf>
    <xf numFmtId="0" fontId="0" fillId="23" borderId="10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81" xfId="0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23" borderId="10" xfId="0" applyFont="1" applyFill="1" applyBorder="1" applyAlignment="1">
      <alignment horizontal="center"/>
    </xf>
    <xf numFmtId="0" fontId="0" fillId="23" borderId="15" xfId="0" applyFont="1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5" xfId="0" applyFont="1" applyBorder="1" applyAlignment="1">
      <alignment/>
    </xf>
    <xf numFmtId="0" fontId="0" fillId="23" borderId="10" xfId="0" applyFont="1" applyFill="1" applyBorder="1" applyAlignment="1">
      <alignment horizontal="center"/>
    </xf>
    <xf numFmtId="0" fontId="0" fillId="23" borderId="10" xfId="0" applyFont="1" applyFill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/>
    </xf>
    <xf numFmtId="0" fontId="61" fillId="0" borderId="18" xfId="54" applyFont="1" applyBorder="1" applyAlignment="1">
      <alignment horizontal="center" wrapText="1"/>
      <protection/>
    </xf>
    <xf numFmtId="0" fontId="46" fillId="4" borderId="11" xfId="0" applyFont="1" applyFill="1" applyBorder="1" applyAlignment="1">
      <alignment horizontal="center"/>
    </xf>
    <xf numFmtId="0" fontId="0" fillId="0" borderId="11" xfId="0" applyBorder="1" applyAlignment="1">
      <alignment horizontal="center" wrapText="1"/>
    </xf>
    <xf numFmtId="3" fontId="0" fillId="0" borderId="11" xfId="0" applyNumberFormat="1" applyBorder="1" applyAlignment="1">
      <alignment horizontal="center"/>
    </xf>
    <xf numFmtId="3" fontId="35" fillId="0" borderId="11" xfId="54" applyNumberFormat="1" applyFont="1" applyFill="1" applyBorder="1" applyAlignment="1">
      <alignment horizontal="center" vertical="center" wrapText="1"/>
      <protection/>
    </xf>
    <xf numFmtId="0" fontId="46" fillId="4" borderId="11" xfId="0" applyFont="1" applyFill="1" applyBorder="1" applyAlignment="1">
      <alignment horizontal="center" wrapText="1"/>
    </xf>
    <xf numFmtId="0" fontId="32" fillId="4" borderId="11" xfId="54" applyFont="1" applyFill="1" applyBorder="1" applyAlignment="1">
      <alignment horizontal="center" vertical="center" wrapText="1"/>
      <protection/>
    </xf>
    <xf numFmtId="0" fontId="46" fillId="23" borderId="10" xfId="0" applyFont="1" applyFill="1" applyBorder="1" applyAlignment="1">
      <alignment horizontal="center" vertical="center" wrapText="1" shrinkToFit="1"/>
    </xf>
    <xf numFmtId="0" fontId="46" fillId="23" borderId="14" xfId="0" applyFont="1" applyFill="1" applyBorder="1" applyAlignment="1">
      <alignment horizontal="center" vertical="center" wrapText="1" shrinkToFit="1"/>
    </xf>
    <xf numFmtId="2" fontId="46" fillId="23" borderId="11" xfId="0" applyNumberFormat="1" applyFont="1" applyFill="1" applyBorder="1" applyAlignment="1">
      <alignment horizontal="center" vertical="center" wrapText="1" shrinkToFit="1"/>
    </xf>
    <xf numFmtId="2" fontId="46" fillId="0" borderId="0" xfId="0" applyNumberFormat="1" applyFont="1" applyFill="1" applyBorder="1" applyAlignment="1">
      <alignment horizontal="center" vertical="center" wrapText="1" shrinkToFit="1"/>
    </xf>
    <xf numFmtId="0" fontId="46" fillId="23" borderId="15" xfId="0" applyFont="1" applyFill="1" applyBorder="1" applyAlignment="1">
      <alignment horizontal="center" vertical="center" wrapText="1" shrinkToFit="1"/>
    </xf>
    <xf numFmtId="0" fontId="28" fillId="0" borderId="82" xfId="0" applyFont="1" applyBorder="1" applyAlignment="1">
      <alignment horizontal="center" vertical="center" wrapText="1" shrinkToFit="1"/>
    </xf>
    <xf numFmtId="2" fontId="28" fillId="0" borderId="11" xfId="0" applyNumberFormat="1" applyFont="1" applyBorder="1" applyAlignment="1">
      <alignment horizontal="center" vertical="center" wrapText="1" shrinkToFit="1"/>
    </xf>
    <xf numFmtId="2" fontId="28" fillId="0" borderId="0" xfId="0" applyNumberFormat="1" applyFont="1" applyFill="1" applyBorder="1" applyAlignment="1">
      <alignment horizontal="center" vertical="center" wrapText="1" shrinkToFi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пластик HPL _2014 ценообразование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hyperlink" Target="http://www.plastics.ua/dom" TargetMode="External" /><Relationship Id="rId5" Type="http://schemas.openxmlformats.org/officeDocument/2006/relationships/hyperlink" Target="#&#1050;&#1086;&#1085;&#1090;&#1072;&#1082;&#1090;&#1099;!A1" /><Relationship Id="rId6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http://www.plastics.ua/dom" TargetMode="External" /><Relationship Id="rId2" Type="http://schemas.openxmlformats.org/officeDocument/2006/relationships/image" Target="../media/image8.png" /><Relationship Id="rId3" Type="http://schemas.openxmlformats.org/officeDocument/2006/relationships/image" Target="../media/image5.jpeg" /><Relationship Id="rId4" Type="http://schemas.openxmlformats.org/officeDocument/2006/relationships/image" Target="../media/image4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http://www.plastics.ua/dom" TargetMode="External" /><Relationship Id="rId2" Type="http://schemas.openxmlformats.org/officeDocument/2006/relationships/hyperlink" Target="#&#1050;&#1086;&#1085;&#1090;&#1072;&#1082;&#1090;&#1099;!A1" /><Relationship Id="rId3" Type="http://schemas.openxmlformats.org/officeDocument/2006/relationships/image" Target="../media/image8.png" /><Relationship Id="rId4" Type="http://schemas.openxmlformats.org/officeDocument/2006/relationships/image" Target="../media/image5.jpeg" /><Relationship Id="rId5" Type="http://schemas.openxmlformats.org/officeDocument/2006/relationships/image" Target="../media/image4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png" /><Relationship Id="rId3" Type="http://schemas.openxmlformats.org/officeDocument/2006/relationships/image" Target="../media/image4.jpeg" /><Relationship Id="rId4" Type="http://schemas.openxmlformats.org/officeDocument/2006/relationships/hyperlink" Target="#&#1050;&#1086;&#1085;&#1090;&#1072;&#1082;&#1090;&#1099;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http://www.plastics.ua/dom" TargetMode="External" /><Relationship Id="rId2" Type="http://schemas.openxmlformats.org/officeDocument/2006/relationships/image" Target="../media/image6.png" /><Relationship Id="rId3" Type="http://schemas.openxmlformats.org/officeDocument/2006/relationships/image" Target="../media/image4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Relationship Id="rId3" Type="http://schemas.openxmlformats.org/officeDocument/2006/relationships/image" Target="../media/image7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hyperlink" Target="http://www.plastics.ua/dom" TargetMode="External" /><Relationship Id="rId2" Type="http://schemas.openxmlformats.org/officeDocument/2006/relationships/image" Target="../media/image7.jpeg" /><Relationship Id="rId3" Type="http://schemas.openxmlformats.org/officeDocument/2006/relationships/hyperlink" Target="#&#1050;&#1086;&#1085;&#1090;&#1072;&#1082;&#1090;&#1099;!A1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1428750</xdr:colOff>
      <xdr:row>4</xdr:row>
      <xdr:rowOff>38100</xdr:rowOff>
    </xdr:from>
    <xdr:to>
      <xdr:col>1</xdr:col>
      <xdr:colOff>2533650</xdr:colOff>
      <xdr:row>4</xdr:row>
      <xdr:rowOff>904875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48175" y="1457325"/>
          <a:ext cx="11144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1257300</xdr:colOff>
      <xdr:row>6</xdr:row>
      <xdr:rowOff>57150</xdr:rowOff>
    </xdr:from>
    <xdr:to>
      <xdr:col>1</xdr:col>
      <xdr:colOff>2619375</xdr:colOff>
      <xdr:row>6</xdr:row>
      <xdr:rowOff>476250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76725" y="2647950"/>
          <a:ext cx="13620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7</xdr:row>
      <xdr:rowOff>28575</xdr:rowOff>
    </xdr:from>
    <xdr:to>
      <xdr:col>1</xdr:col>
      <xdr:colOff>2762250</xdr:colOff>
      <xdr:row>8</xdr:row>
      <xdr:rowOff>485775</xdr:rowOff>
    </xdr:to>
    <xdr:pic>
      <xdr:nvPicPr>
        <xdr:cNvPr id="3" name="Pictur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62425" y="3181350"/>
          <a:ext cx="16097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1200150</xdr:colOff>
      <xdr:row>0</xdr:row>
      <xdr:rowOff>57150</xdr:rowOff>
    </xdr:from>
    <xdr:to>
      <xdr:col>1</xdr:col>
      <xdr:colOff>3476625</xdr:colOff>
      <xdr:row>0</xdr:row>
      <xdr:rowOff>209550</xdr:rowOff>
    </xdr:to>
    <xdr:sp>
      <xdr:nvSpPr>
        <xdr:cNvPr id="4" name="Rectangle 13"/>
        <xdr:cNvSpPr>
          <a:spLocks/>
        </xdr:cNvSpPr>
      </xdr:nvSpPr>
      <xdr:spPr>
        <a:xfrm>
          <a:off x="4219575" y="57150"/>
          <a:ext cx="22764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т.(044) 201 15 40, ф. (044) 201 15 49</a:t>
          </a:r>
        </a:p>
      </xdr:txBody>
    </xdr:sp>
    <xdr:clientData/>
  </xdr:twoCellAnchor>
  <xdr:twoCellAnchor>
    <xdr:from>
      <xdr:col>1</xdr:col>
      <xdr:colOff>1762125</xdr:colOff>
      <xdr:row>0</xdr:row>
      <xdr:rowOff>476250</xdr:rowOff>
    </xdr:from>
    <xdr:to>
      <xdr:col>1</xdr:col>
      <xdr:colOff>3419475</xdr:colOff>
      <xdr:row>0</xdr:row>
      <xdr:rowOff>733425</xdr:rowOff>
    </xdr:to>
    <xdr:sp>
      <xdr:nvSpPr>
        <xdr:cNvPr id="5" name="Rectangle 14">
          <a:hlinkClick r:id="rId4"/>
        </xdr:cNvPr>
        <xdr:cNvSpPr>
          <a:spLocks/>
        </xdr:cNvSpPr>
      </xdr:nvSpPr>
      <xdr:spPr>
        <a:xfrm>
          <a:off x="4781550" y="476250"/>
          <a:ext cx="16573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000" b="0" i="0" u="sng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www.plastics.ua/dom</a:t>
          </a:r>
        </a:p>
      </xdr:txBody>
    </xdr:sp>
    <xdr:clientData/>
  </xdr:twoCellAnchor>
  <xdr:twoCellAnchor>
    <xdr:from>
      <xdr:col>1</xdr:col>
      <xdr:colOff>857250</xdr:colOff>
      <xdr:row>0</xdr:row>
      <xdr:rowOff>266700</xdr:rowOff>
    </xdr:from>
    <xdr:to>
      <xdr:col>1</xdr:col>
      <xdr:colOff>3467100</xdr:colOff>
      <xdr:row>0</xdr:row>
      <xdr:rowOff>476250</xdr:rowOff>
    </xdr:to>
    <xdr:sp>
      <xdr:nvSpPr>
        <xdr:cNvPr id="6" name="Rectangle 12">
          <a:hlinkClick r:id="rId5"/>
        </xdr:cNvPr>
        <xdr:cNvSpPr>
          <a:spLocks/>
        </xdr:cNvSpPr>
      </xdr:nvSpPr>
      <xdr:spPr>
        <a:xfrm>
          <a:off x="3876675" y="266700"/>
          <a:ext cx="26003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Работаем в Украине, Молд</a:t>
          </a:r>
          <a:r>
            <a:rPr lang="en-US" cap="none" sz="900" b="1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o</a:t>
          </a:r>
          <a:r>
            <a:rPr lang="en-US" cap="none" sz="900" b="1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ве и Грузии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704850</xdr:colOff>
      <xdr:row>0</xdr:row>
      <xdr:rowOff>600075</xdr:rowOff>
    </xdr:to>
    <xdr:pic>
      <xdr:nvPicPr>
        <xdr:cNvPr id="7" name="Picture 106" descr="Plastics-DOM_Log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0"/>
          <a:ext cx="3724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0</xdr:row>
      <xdr:rowOff>800100</xdr:rowOff>
    </xdr:from>
    <xdr:to>
      <xdr:col>3</xdr:col>
      <xdr:colOff>276225</xdr:colOff>
      <xdr:row>0</xdr:row>
      <xdr:rowOff>962025</xdr:rowOff>
    </xdr:to>
    <xdr:sp>
      <xdr:nvSpPr>
        <xdr:cNvPr id="1" name="Rectangle 13"/>
        <xdr:cNvSpPr>
          <a:spLocks/>
        </xdr:cNvSpPr>
      </xdr:nvSpPr>
      <xdr:spPr>
        <a:xfrm>
          <a:off x="1743075" y="800100"/>
          <a:ext cx="26003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т.(044) 201 15 40, ф. (044) 201 15 49</a:t>
          </a:r>
        </a:p>
      </xdr:txBody>
    </xdr:sp>
    <xdr:clientData/>
  </xdr:twoCellAnchor>
  <xdr:twoCellAnchor>
    <xdr:from>
      <xdr:col>0</xdr:col>
      <xdr:colOff>0</xdr:colOff>
      <xdr:row>0</xdr:row>
      <xdr:rowOff>742950</xdr:rowOff>
    </xdr:from>
    <xdr:to>
      <xdr:col>1</xdr:col>
      <xdr:colOff>1190625</xdr:colOff>
      <xdr:row>0</xdr:row>
      <xdr:rowOff>1009650</xdr:rowOff>
    </xdr:to>
    <xdr:sp>
      <xdr:nvSpPr>
        <xdr:cNvPr id="2" name="Rectangle 14">
          <a:hlinkClick r:id="rId1"/>
        </xdr:cNvPr>
        <xdr:cNvSpPr>
          <a:spLocks/>
        </xdr:cNvSpPr>
      </xdr:nvSpPr>
      <xdr:spPr>
        <a:xfrm>
          <a:off x="0" y="742950"/>
          <a:ext cx="26098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000" b="0" i="0" u="sng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www.plastics.ua/dom</a:t>
          </a:r>
        </a:p>
      </xdr:txBody>
    </xdr:sp>
    <xdr:clientData/>
  </xdr:twoCellAnchor>
  <xdr:twoCellAnchor editAs="oneCell">
    <xdr:from>
      <xdr:col>0</xdr:col>
      <xdr:colOff>0</xdr:colOff>
      <xdr:row>53</xdr:row>
      <xdr:rowOff>57150</xdr:rowOff>
    </xdr:from>
    <xdr:to>
      <xdr:col>5</xdr:col>
      <xdr:colOff>9525</xdr:colOff>
      <xdr:row>53</xdr:row>
      <xdr:rowOff>190500</xdr:rowOff>
    </xdr:to>
    <xdr:pic>
      <xdr:nvPicPr>
        <xdr:cNvPr id="3" name="Рисунок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1725275"/>
          <a:ext cx="67818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47625</xdr:colOff>
      <xdr:row>1</xdr:row>
      <xdr:rowOff>390525</xdr:rowOff>
    </xdr:from>
    <xdr:to>
      <xdr:col>4</xdr:col>
      <xdr:colOff>1095375</xdr:colOff>
      <xdr:row>3</xdr:row>
      <xdr:rowOff>19050</xdr:rowOff>
    </xdr:to>
    <xdr:pic>
      <xdr:nvPicPr>
        <xdr:cNvPr id="4" name="Изображения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67350" y="1485900"/>
          <a:ext cx="10477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352425</xdr:colOff>
      <xdr:row>0</xdr:row>
      <xdr:rowOff>1038225</xdr:rowOff>
    </xdr:to>
    <xdr:pic>
      <xdr:nvPicPr>
        <xdr:cNvPr id="5" name="Picture 21" descr="Plastics-DOM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71247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0</xdr:row>
      <xdr:rowOff>800100</xdr:rowOff>
    </xdr:from>
    <xdr:to>
      <xdr:col>3</xdr:col>
      <xdr:colOff>276225</xdr:colOff>
      <xdr:row>0</xdr:row>
      <xdr:rowOff>962025</xdr:rowOff>
    </xdr:to>
    <xdr:sp>
      <xdr:nvSpPr>
        <xdr:cNvPr id="1" name="Rectangle 13"/>
        <xdr:cNvSpPr>
          <a:spLocks/>
        </xdr:cNvSpPr>
      </xdr:nvSpPr>
      <xdr:spPr>
        <a:xfrm>
          <a:off x="1743075" y="800100"/>
          <a:ext cx="26003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т.(044) 201 15 40, ф. (044) 201 15 49</a:t>
          </a:r>
        </a:p>
      </xdr:txBody>
    </xdr:sp>
    <xdr:clientData/>
  </xdr:twoCellAnchor>
  <xdr:twoCellAnchor>
    <xdr:from>
      <xdr:col>0</xdr:col>
      <xdr:colOff>0</xdr:colOff>
      <xdr:row>0</xdr:row>
      <xdr:rowOff>742950</xdr:rowOff>
    </xdr:from>
    <xdr:to>
      <xdr:col>1</xdr:col>
      <xdr:colOff>1190625</xdr:colOff>
      <xdr:row>0</xdr:row>
      <xdr:rowOff>1009650</xdr:rowOff>
    </xdr:to>
    <xdr:sp>
      <xdr:nvSpPr>
        <xdr:cNvPr id="2" name="Rectangle 14">
          <a:hlinkClick r:id="rId1"/>
        </xdr:cNvPr>
        <xdr:cNvSpPr>
          <a:spLocks/>
        </xdr:cNvSpPr>
      </xdr:nvSpPr>
      <xdr:spPr>
        <a:xfrm>
          <a:off x="0" y="742950"/>
          <a:ext cx="26098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000" b="0" i="0" u="sng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www.plastics.ua/dom</a:t>
          </a:r>
        </a:p>
      </xdr:txBody>
    </xdr:sp>
    <xdr:clientData/>
  </xdr:twoCellAnchor>
  <xdr:twoCellAnchor>
    <xdr:from>
      <xdr:col>3</xdr:col>
      <xdr:colOff>95250</xdr:colOff>
      <xdr:row>0</xdr:row>
      <xdr:rowOff>790575</xdr:rowOff>
    </xdr:from>
    <xdr:to>
      <xdr:col>4</xdr:col>
      <xdr:colOff>1343025</xdr:colOff>
      <xdr:row>0</xdr:row>
      <xdr:rowOff>971550</xdr:rowOff>
    </xdr:to>
    <xdr:sp>
      <xdr:nvSpPr>
        <xdr:cNvPr id="3" name="Rectangle 55">
          <a:hlinkClick r:id="rId2"/>
        </xdr:cNvPr>
        <xdr:cNvSpPr>
          <a:spLocks/>
        </xdr:cNvSpPr>
      </xdr:nvSpPr>
      <xdr:spPr>
        <a:xfrm>
          <a:off x="4162425" y="790575"/>
          <a:ext cx="26003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Работаем в Украине, Молдове и Грузии</a:t>
          </a:r>
        </a:p>
      </xdr:txBody>
    </xdr:sp>
    <xdr:clientData/>
  </xdr:twoCellAnchor>
  <xdr:twoCellAnchor editAs="oneCell">
    <xdr:from>
      <xdr:col>0</xdr:col>
      <xdr:colOff>0</xdr:colOff>
      <xdr:row>39</xdr:row>
      <xdr:rowOff>28575</xdr:rowOff>
    </xdr:from>
    <xdr:to>
      <xdr:col>5</xdr:col>
      <xdr:colOff>9525</xdr:colOff>
      <xdr:row>40</xdr:row>
      <xdr:rowOff>9525</xdr:rowOff>
    </xdr:to>
    <xdr:pic>
      <xdr:nvPicPr>
        <xdr:cNvPr id="4" name="Рисунок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7667625"/>
          <a:ext cx="67818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47625</xdr:colOff>
      <xdr:row>1</xdr:row>
      <xdr:rowOff>390525</xdr:rowOff>
    </xdr:from>
    <xdr:to>
      <xdr:col>4</xdr:col>
      <xdr:colOff>1095375</xdr:colOff>
      <xdr:row>3</xdr:row>
      <xdr:rowOff>19050</xdr:rowOff>
    </xdr:to>
    <xdr:pic>
      <xdr:nvPicPr>
        <xdr:cNvPr id="5" name="Изображения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467350" y="1485900"/>
          <a:ext cx="10477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447675</xdr:colOff>
      <xdr:row>0</xdr:row>
      <xdr:rowOff>733425</xdr:rowOff>
    </xdr:to>
    <xdr:pic>
      <xdr:nvPicPr>
        <xdr:cNvPr id="6" name="Picture 21" descr="Plastics-DOM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0"/>
          <a:ext cx="58674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704850</xdr:colOff>
      <xdr:row>3</xdr:row>
      <xdr:rowOff>381000</xdr:rowOff>
    </xdr:from>
    <xdr:to>
      <xdr:col>7</xdr:col>
      <xdr:colOff>9525</xdr:colOff>
      <xdr:row>5</xdr:row>
      <xdr:rowOff>152400</xdr:rowOff>
    </xdr:to>
    <xdr:pic>
      <xdr:nvPicPr>
        <xdr:cNvPr id="1" name="Изображения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29125" y="1590675"/>
          <a:ext cx="21812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6</xdr:col>
      <xdr:colOff>1066800</xdr:colOff>
      <xdr:row>31</xdr:row>
      <xdr:rowOff>133350</xdr:rowOff>
    </xdr:to>
    <xdr:pic>
      <xdr:nvPicPr>
        <xdr:cNvPr id="2" name="Рисунок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620000"/>
          <a:ext cx="63531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1152525</xdr:colOff>
      <xdr:row>1</xdr:row>
      <xdr:rowOff>247650</xdr:rowOff>
    </xdr:to>
    <xdr:pic>
      <xdr:nvPicPr>
        <xdr:cNvPr id="3" name="Picture 13" descr="Plastics-DOM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64389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171450</xdr:colOff>
      <xdr:row>0</xdr:row>
      <xdr:rowOff>28575</xdr:rowOff>
    </xdr:from>
    <xdr:to>
      <xdr:col>8</xdr:col>
      <xdr:colOff>0</xdr:colOff>
      <xdr:row>0</xdr:row>
      <xdr:rowOff>28575</xdr:rowOff>
    </xdr:to>
    <xdr:sp>
      <xdr:nvSpPr>
        <xdr:cNvPr id="4" name="Rectangle 13"/>
        <xdr:cNvSpPr>
          <a:spLocks/>
        </xdr:cNvSpPr>
      </xdr:nvSpPr>
      <xdr:spPr>
        <a:xfrm>
          <a:off x="4838700" y="28575"/>
          <a:ext cx="1905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т.(044) 201 15 40, ф. (044) 201 15 49</a:t>
          </a:r>
        </a:p>
      </xdr:txBody>
    </xdr:sp>
    <xdr:clientData/>
  </xdr:twoCellAnchor>
  <xdr:twoCellAnchor>
    <xdr:from>
      <xdr:col>5</xdr:col>
      <xdr:colOff>238125</xdr:colOff>
      <xdr:row>0</xdr:row>
      <xdr:rowOff>228600</xdr:rowOff>
    </xdr:from>
    <xdr:to>
      <xdr:col>8</xdr:col>
      <xdr:colOff>0</xdr:colOff>
      <xdr:row>0</xdr:row>
      <xdr:rowOff>228600</xdr:rowOff>
    </xdr:to>
    <xdr:sp>
      <xdr:nvSpPr>
        <xdr:cNvPr id="5" name="Rectangle 55">
          <a:hlinkClick r:id="rId4"/>
        </xdr:cNvPr>
        <xdr:cNvSpPr>
          <a:spLocks/>
        </xdr:cNvSpPr>
      </xdr:nvSpPr>
      <xdr:spPr>
        <a:xfrm>
          <a:off x="4905375" y="228600"/>
          <a:ext cx="1838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Работаем в Украине, Молдове и Грузии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104775</xdr:colOff>
      <xdr:row>0</xdr:row>
      <xdr:rowOff>400050</xdr:rowOff>
    </xdr:from>
    <xdr:to>
      <xdr:col>9</xdr:col>
      <xdr:colOff>723900</xdr:colOff>
      <xdr:row>0</xdr:row>
      <xdr:rowOff>600075</xdr:rowOff>
    </xdr:to>
    <xdr:sp>
      <xdr:nvSpPr>
        <xdr:cNvPr id="1" name="Rectangle 14">
          <a:hlinkClick r:id="rId1"/>
        </xdr:cNvPr>
        <xdr:cNvSpPr>
          <a:spLocks/>
        </xdr:cNvSpPr>
      </xdr:nvSpPr>
      <xdr:spPr>
        <a:xfrm>
          <a:off x="7686675" y="400050"/>
          <a:ext cx="13906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000" b="0" i="0" u="sng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www.plastics.ua/dom</a:t>
          </a:r>
        </a:p>
      </xdr:txBody>
    </xdr:sp>
    <xdr:clientData/>
  </xdr:twoCellAnchor>
  <xdr:twoCellAnchor editAs="oneCell">
    <xdr:from>
      <xdr:col>0</xdr:col>
      <xdr:colOff>9525</xdr:colOff>
      <xdr:row>50</xdr:row>
      <xdr:rowOff>95250</xdr:rowOff>
    </xdr:from>
    <xdr:to>
      <xdr:col>11</xdr:col>
      <xdr:colOff>9525</xdr:colOff>
      <xdr:row>52</xdr:row>
      <xdr:rowOff>9525</xdr:rowOff>
    </xdr:to>
    <xdr:pic>
      <xdr:nvPicPr>
        <xdr:cNvPr id="2" name="Рисунок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4763750"/>
          <a:ext cx="98774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619125</xdr:colOff>
      <xdr:row>1</xdr:row>
      <xdr:rowOff>38100</xdr:rowOff>
    </xdr:to>
    <xdr:pic>
      <xdr:nvPicPr>
        <xdr:cNvPr id="3" name="Picture 8" descr="Plastics-DOM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72961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104775</xdr:colOff>
      <xdr:row>0</xdr:row>
      <xdr:rowOff>704850</xdr:rowOff>
    </xdr:to>
    <xdr:pic>
      <xdr:nvPicPr>
        <xdr:cNvPr id="1" name="Picture 2" descr="Plastics-DO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9721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19050</xdr:colOff>
      <xdr:row>1</xdr:row>
      <xdr:rowOff>76200</xdr:rowOff>
    </xdr:to>
    <xdr:pic>
      <xdr:nvPicPr>
        <xdr:cNvPr id="1" name="Picture 3" descr="Plastics-DO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2674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390525</xdr:colOff>
      <xdr:row>5</xdr:row>
      <xdr:rowOff>38100</xdr:rowOff>
    </xdr:to>
    <xdr:pic>
      <xdr:nvPicPr>
        <xdr:cNvPr id="1" name="Picture 2" descr="Plastics-DO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5530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1028700</xdr:colOff>
      <xdr:row>7</xdr:row>
      <xdr:rowOff>114300</xdr:rowOff>
    </xdr:from>
    <xdr:to>
      <xdr:col>3</xdr:col>
      <xdr:colOff>695325</xdr:colOff>
      <xdr:row>7</xdr:row>
      <xdr:rowOff>295275</xdr:rowOff>
    </xdr:to>
    <xdr:pic>
      <xdr:nvPicPr>
        <xdr:cNvPr id="2" name="Изображения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95725" y="12477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21</xdr:row>
      <xdr:rowOff>180975</xdr:rowOff>
    </xdr:from>
    <xdr:to>
      <xdr:col>5</xdr:col>
      <xdr:colOff>457200</xdr:colOff>
      <xdr:row>22</xdr:row>
      <xdr:rowOff>114300</xdr:rowOff>
    </xdr:to>
    <xdr:pic>
      <xdr:nvPicPr>
        <xdr:cNvPr id="3" name="Изображения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" y="4514850"/>
          <a:ext cx="56102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1028700</xdr:colOff>
      <xdr:row>7</xdr:row>
      <xdr:rowOff>114300</xdr:rowOff>
    </xdr:from>
    <xdr:to>
      <xdr:col>3</xdr:col>
      <xdr:colOff>695325</xdr:colOff>
      <xdr:row>7</xdr:row>
      <xdr:rowOff>295275</xdr:rowOff>
    </xdr:to>
    <xdr:pic>
      <xdr:nvPicPr>
        <xdr:cNvPr id="4" name="Изображения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95725" y="12477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1114425</xdr:colOff>
      <xdr:row>6</xdr:row>
      <xdr:rowOff>38100</xdr:rowOff>
    </xdr:from>
    <xdr:to>
      <xdr:col>5</xdr:col>
      <xdr:colOff>323850</xdr:colOff>
      <xdr:row>7</xdr:row>
      <xdr:rowOff>276225</xdr:rowOff>
    </xdr:to>
    <xdr:pic>
      <xdr:nvPicPr>
        <xdr:cNvPr id="5" name="Изображения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81450" y="1009650"/>
          <a:ext cx="15049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2571750</xdr:colOff>
      <xdr:row>0</xdr:row>
      <xdr:rowOff>38100</xdr:rowOff>
    </xdr:from>
    <xdr:to>
      <xdr:col>3</xdr:col>
      <xdr:colOff>1200150</xdr:colOff>
      <xdr:row>0</xdr:row>
      <xdr:rowOff>200025</xdr:rowOff>
    </xdr:to>
    <xdr:sp>
      <xdr:nvSpPr>
        <xdr:cNvPr id="1" name="Rectangle 13"/>
        <xdr:cNvSpPr>
          <a:spLocks/>
        </xdr:cNvSpPr>
      </xdr:nvSpPr>
      <xdr:spPr>
        <a:xfrm>
          <a:off x="3810000" y="38100"/>
          <a:ext cx="29813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т.(044) 201 15 40, ф. (044) 201 15 49</a:t>
          </a:r>
        </a:p>
      </xdr:txBody>
    </xdr:sp>
    <xdr:clientData/>
  </xdr:twoCellAnchor>
  <xdr:twoCellAnchor>
    <xdr:from>
      <xdr:col>2</xdr:col>
      <xdr:colOff>1647825</xdr:colOff>
      <xdr:row>0</xdr:row>
      <xdr:rowOff>409575</xdr:rowOff>
    </xdr:from>
    <xdr:to>
      <xdr:col>3</xdr:col>
      <xdr:colOff>1200150</xdr:colOff>
      <xdr:row>0</xdr:row>
      <xdr:rowOff>695325</xdr:rowOff>
    </xdr:to>
    <xdr:sp>
      <xdr:nvSpPr>
        <xdr:cNvPr id="2" name="Rectangle 14">
          <a:hlinkClick r:id="rId1"/>
        </xdr:cNvPr>
        <xdr:cNvSpPr>
          <a:spLocks/>
        </xdr:cNvSpPr>
      </xdr:nvSpPr>
      <xdr:spPr>
        <a:xfrm>
          <a:off x="5467350" y="409575"/>
          <a:ext cx="13239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000" b="0" i="0" u="sng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www.plastics.ua/dom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9525</xdr:colOff>
      <xdr:row>34</xdr:row>
      <xdr:rowOff>0</xdr:rowOff>
    </xdr:to>
    <xdr:pic>
      <xdr:nvPicPr>
        <xdr:cNvPr id="3" name="Picture 5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4960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495300</xdr:colOff>
      <xdr:row>0</xdr:row>
      <xdr:rowOff>209550</xdr:rowOff>
    </xdr:from>
    <xdr:to>
      <xdr:col>3</xdr:col>
      <xdr:colOff>1200150</xdr:colOff>
      <xdr:row>0</xdr:row>
      <xdr:rowOff>419100</xdr:rowOff>
    </xdr:to>
    <xdr:sp>
      <xdr:nvSpPr>
        <xdr:cNvPr id="4" name="Rectangle 12">
          <a:hlinkClick r:id="rId3"/>
        </xdr:cNvPr>
        <xdr:cNvSpPr>
          <a:spLocks/>
        </xdr:cNvSpPr>
      </xdr:nvSpPr>
      <xdr:spPr>
        <a:xfrm>
          <a:off x="4314825" y="209550"/>
          <a:ext cx="2476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Работаем в Украине, Молдлве и Грузии</a:t>
          </a:r>
        </a:p>
      </xdr:txBody>
    </xdr:sp>
    <xdr:clientData/>
  </xdr:twoCellAnchor>
  <xdr:twoCellAnchor editAs="oneCell">
    <xdr:from>
      <xdr:col>0</xdr:col>
      <xdr:colOff>19050</xdr:colOff>
      <xdr:row>0</xdr:row>
      <xdr:rowOff>0</xdr:rowOff>
    </xdr:from>
    <xdr:to>
      <xdr:col>2</xdr:col>
      <xdr:colOff>123825</xdr:colOff>
      <xdr:row>0</xdr:row>
      <xdr:rowOff>619125</xdr:rowOff>
    </xdr:to>
    <xdr:pic>
      <xdr:nvPicPr>
        <xdr:cNvPr id="5" name="Picture 64" descr="Plastics-DOM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050" y="0"/>
          <a:ext cx="39243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7_03_19_Plastics_DOM_RU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лавная"/>
      <sheetName val="Corian_листы и мойки"/>
      <sheetName val="Corian_ванны и поддоны"/>
      <sheetName val="Montelli_листы и мойки"/>
      <sheetName val="3D панели_распродажа"/>
      <sheetName val="мойки в декорах камня Montelli"/>
      <sheetName val="акриловый камень Rubicone"/>
      <sheetName val="мойки в декорах камня Rubicone"/>
      <sheetName val="Silestone"/>
      <sheetName val="плитка Silestone"/>
      <sheetName val="Мойки Silestone"/>
      <sheetName val="DEKTON"/>
      <sheetName val="Invision"/>
      <sheetName val="KronoCompact"/>
      <sheetName val="Декоры KronoCompact"/>
      <sheetName val="KronoCompact Express"/>
      <sheetName val="пластик HPL"/>
      <sheetName val="Декоры HPL"/>
      <sheetName val="HPL_от 1 листа_Express"/>
      <sheetName val="HPL_трудногорючий"/>
      <sheetName val="Мультикор Slim Line"/>
      <sheetName val="Плиты MPB"/>
      <sheetName val="Контакты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plastics.md/assets/images/common/maps/Plastics_Adv-Maps-Moldova.png" TargetMode="External" /><Relationship Id="rId2" Type="http://schemas.openxmlformats.org/officeDocument/2006/relationships/hyperlink" Target="http://plastics.md/assets/images/md/Plastics_Adv-Maps-Beltsy-MD.jpg" TargetMode="External" /><Relationship Id="rId3" Type="http://schemas.openxmlformats.org/officeDocument/2006/relationships/hyperlink" Target="http://plastics.md/assets/images/md/company/Map-Komrat-md.jpg" TargetMode="External" /><Relationship Id="rId4" Type="http://schemas.openxmlformats.org/officeDocument/2006/relationships/hyperlink" Target="https://goo.gl/OtOXUR" TargetMode="External" /><Relationship Id="rId5" Type="http://schemas.openxmlformats.org/officeDocument/2006/relationships/hyperlink" Target="https://goo.gl/MNFpkF" TargetMode="External" /><Relationship Id="rId6" Type="http://schemas.openxmlformats.org/officeDocument/2006/relationships/hyperlink" Target="https://goo.gl/Bv0bUj" TargetMode="External" /><Relationship Id="rId7" Type="http://schemas.openxmlformats.org/officeDocument/2006/relationships/hyperlink" Target="https://goo.gl/15G4ak" TargetMode="External" /><Relationship Id="rId8" Type="http://schemas.openxmlformats.org/officeDocument/2006/relationships/hyperlink" Target="https://goo.gl/4RESiY" TargetMode="External" /><Relationship Id="rId9" Type="http://schemas.openxmlformats.org/officeDocument/2006/relationships/hyperlink" Target="https://goo.gl/XyXPIl" TargetMode="External" /><Relationship Id="rId10" Type="http://schemas.openxmlformats.org/officeDocument/2006/relationships/hyperlink" Target="https://goo.gl/7gK9k2" TargetMode="External" /><Relationship Id="rId11" Type="http://schemas.openxmlformats.org/officeDocument/2006/relationships/hyperlink" Target="https://goo.gl/hbPrBf" TargetMode="External" /><Relationship Id="rId12" Type="http://schemas.openxmlformats.org/officeDocument/2006/relationships/hyperlink" Target="https://goo.gl/OLKFhg" TargetMode="External" /><Relationship Id="rId13" Type="http://schemas.openxmlformats.org/officeDocument/2006/relationships/hyperlink" Target="https://goo.gl/HiuaLB" TargetMode="External" /><Relationship Id="rId14" Type="http://schemas.openxmlformats.org/officeDocument/2006/relationships/hyperlink" Target="https://goo.gl/JUyrqH" TargetMode="External" /><Relationship Id="rId15" Type="http://schemas.openxmlformats.org/officeDocument/2006/relationships/hyperlink" Target="https://goo.gl/PM7e8Q" TargetMode="External" /><Relationship Id="rId16" Type="http://schemas.openxmlformats.org/officeDocument/2006/relationships/hyperlink" Target="https://goo.gl/tcvNWV" TargetMode="External" /><Relationship Id="rId17" Type="http://schemas.openxmlformats.org/officeDocument/2006/relationships/hyperlink" Target="https://goo.gl/xnOef5" TargetMode="External" /><Relationship Id="rId18" Type="http://schemas.openxmlformats.org/officeDocument/2006/relationships/hyperlink" Target="https://goo.gl/7Cv3MK" TargetMode="External" /><Relationship Id="rId19" Type="http://schemas.openxmlformats.org/officeDocument/2006/relationships/hyperlink" Target="https://goo.gl/d7EBZL" TargetMode="External" /><Relationship Id="rId20" Type="http://schemas.openxmlformats.org/officeDocument/2006/relationships/hyperlink" Target="https://goo.gl/f9VYrM" TargetMode="External" /><Relationship Id="rId21" Type="http://schemas.openxmlformats.org/officeDocument/2006/relationships/hyperlink" Target="https://goo.gl/jhoKk3" TargetMode="External" /><Relationship Id="rId22" Type="http://schemas.openxmlformats.org/officeDocument/2006/relationships/hyperlink" Target="https://goo.gl/pvKIfk" TargetMode="External" /><Relationship Id="rId23" Type="http://schemas.openxmlformats.org/officeDocument/2006/relationships/hyperlink" Target="https://goo.gl/Yr0OeS" TargetMode="External" /><Relationship Id="rId24" Type="http://schemas.openxmlformats.org/officeDocument/2006/relationships/hyperlink" Target="https://goo.gl/TIKUmC" TargetMode="External" /><Relationship Id="rId25" Type="http://schemas.openxmlformats.org/officeDocument/2006/relationships/hyperlink" Target="https://www.google.com/maps/place/%D0%9F%D0%BB%D0%B0%D1%81%D1%82%D0%B8%D0%BA%D1%81-%D0%A3%D0%BA%D1%80%D0%B0%D0%B8%D0%BD%D0%B0,+%D0%9E%D0%9E%D0%9E/@50.421287,30.4499863,17z/data=!3m1!4b1!4m5!3m4!1s0x0:0x27fd33423e88b199!8m2!3d50.421287!4d30.452175?hl=ru" TargetMode="External" /><Relationship Id="rId26" Type="http://schemas.openxmlformats.org/officeDocument/2006/relationships/hyperlink" Target="https://goo.gl/FTsHCY" TargetMode="External" /><Relationship Id="rId27" Type="http://schemas.openxmlformats.org/officeDocument/2006/relationships/hyperlink" Target="http://plastics.ge/assets/images/common/maps/Plastics_Adv-Map-GE-2.jpg" TargetMode="External" /><Relationship Id="rId28" Type="http://schemas.openxmlformats.org/officeDocument/2006/relationships/drawing" Target="../drawings/drawing9.xml" /><Relationship Id="rId29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plastics.ua/dom/products/compact-laminate/krono-compact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plastics.ua/dom/products/compact-laminate/krono-compact/" TargetMode="External" /><Relationship Id="rId2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plastics.ua/dom/products/hpl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7"/>
  </sheetPr>
  <dimension ref="A1:F135"/>
  <sheetViews>
    <sheetView tabSelected="1" view="pageBreakPreview" zoomScaleSheetLayoutView="100" zoomScalePageLayoutView="0" workbookViewId="0" topLeftCell="A1">
      <pane ySplit="1" topLeftCell="BM2" activePane="bottomLeft" state="frozen"/>
      <selection pane="topLeft" activeCell="A1" sqref="A1"/>
      <selection pane="bottomLeft" activeCell="G126" sqref="G125:G126"/>
    </sheetView>
  </sheetViews>
  <sheetFormatPr defaultColWidth="9.00390625" defaultRowHeight="12.75"/>
  <cols>
    <col min="1" max="1" width="39.625" style="0" customWidth="1"/>
    <col min="2" max="2" width="45.75390625" style="0" customWidth="1"/>
  </cols>
  <sheetData>
    <row r="1" spans="1:6" ht="57.75" customHeight="1">
      <c r="A1" s="157"/>
      <c r="B1" s="157"/>
      <c r="C1" s="19"/>
      <c r="D1" s="19"/>
      <c r="E1" s="19"/>
      <c r="F1" s="12"/>
    </row>
    <row r="2" spans="1:6" ht="16.5" customHeight="1">
      <c r="A2" s="33" t="s">
        <v>53</v>
      </c>
      <c r="B2" s="32"/>
      <c r="F2" s="12"/>
    </row>
    <row r="3" spans="1:6" ht="11.25" customHeight="1">
      <c r="A3" s="20"/>
      <c r="B3" s="21"/>
      <c r="C3" s="22"/>
      <c r="D3" s="22"/>
      <c r="E3" s="12"/>
      <c r="F3" s="12"/>
    </row>
    <row r="4" spans="1:6" ht="26.25" customHeight="1">
      <c r="A4" s="158" t="s">
        <v>21</v>
      </c>
      <c r="B4" s="158"/>
      <c r="C4" s="22"/>
      <c r="D4" s="22"/>
      <c r="E4" s="12"/>
      <c r="F4" s="12"/>
    </row>
    <row r="5" spans="1:4" ht="72.75" customHeight="1">
      <c r="A5" s="25" t="s">
        <v>22</v>
      </c>
      <c r="B5" s="24"/>
      <c r="C5" s="12"/>
      <c r="D5" s="12"/>
    </row>
    <row r="6" spans="1:4" ht="19.5" customHeight="1">
      <c r="A6" s="23" t="s">
        <v>59</v>
      </c>
      <c r="B6" s="24"/>
      <c r="C6" s="12"/>
      <c r="D6" s="12"/>
    </row>
    <row r="7" spans="1:4" ht="44.25" customHeight="1">
      <c r="A7" s="23" t="s">
        <v>23</v>
      </c>
      <c r="B7" s="82"/>
      <c r="C7" s="12"/>
      <c r="D7" s="12"/>
    </row>
    <row r="8" spans="1:4" ht="44.25" customHeight="1">
      <c r="A8" s="81" t="s">
        <v>24</v>
      </c>
      <c r="B8" s="159"/>
      <c r="C8" s="12"/>
      <c r="D8" s="12"/>
    </row>
    <row r="9" spans="1:4" ht="48.75" customHeight="1">
      <c r="A9" s="81" t="s">
        <v>63</v>
      </c>
      <c r="B9" s="159"/>
      <c r="C9" s="12"/>
      <c r="D9" s="12"/>
    </row>
    <row r="10" spans="1:4" ht="12.75">
      <c r="A10" s="26"/>
      <c r="C10" s="12"/>
      <c r="D10" s="12"/>
    </row>
    <row r="11" spans="1:4" ht="12.75">
      <c r="A11" s="26"/>
      <c r="B11" s="27"/>
      <c r="C11" s="12"/>
      <c r="D11" s="12"/>
    </row>
    <row r="12" spans="3:4" ht="12.75">
      <c r="C12" s="12"/>
      <c r="D12" s="12"/>
    </row>
    <row r="13" spans="3:4" ht="12.75">
      <c r="C13" s="12"/>
      <c r="D13" s="12"/>
    </row>
    <row r="14" spans="3:4" ht="12.75">
      <c r="C14" s="12"/>
      <c r="D14" s="12"/>
    </row>
    <row r="15" spans="3:4" ht="12.75">
      <c r="C15" s="12"/>
      <c r="D15" s="12"/>
    </row>
    <row r="16" spans="3:4" ht="12.75">
      <c r="C16" s="12"/>
      <c r="D16" s="12"/>
    </row>
    <row r="17" spans="3:4" ht="12.75">
      <c r="C17" s="12"/>
      <c r="D17" s="12"/>
    </row>
    <row r="18" spans="3:4" ht="12.75">
      <c r="C18" s="12"/>
      <c r="D18" s="12"/>
    </row>
    <row r="19" spans="3:4" ht="12.75">
      <c r="C19" s="12"/>
      <c r="D19" s="12"/>
    </row>
    <row r="135" spans="1:2" ht="12.75">
      <c r="A135" s="94" t="s">
        <v>25</v>
      </c>
      <c r="B135" s="94">
        <v>30.5</v>
      </c>
    </row>
  </sheetData>
  <sheetProtection selectLockedCells="1" selectUnlockedCells="1"/>
  <mergeCells count="3">
    <mergeCell ref="A1:B1"/>
    <mergeCell ref="A4:B4"/>
    <mergeCell ref="B8:B9"/>
  </mergeCells>
  <hyperlinks>
    <hyperlink ref="A5" location="KronoCompact!R1C1" display="компакт ламинат KronoCompact"/>
    <hyperlink ref="A8" location="'пластик HPL'!A1" display="пластик HPL"/>
    <hyperlink ref="A7" location="KronoSiding!R1C1" display="компакт ламинат KronoSiding"/>
    <hyperlink ref="A6" location="MultiCore!R1C1" display="компакт MultiCore"/>
    <hyperlink ref="A9" location="'HPL_от 1 листа'!R1C1" display="пластик HPL от 1 листа"/>
  </hyperlinks>
  <printOptions/>
  <pageMargins left="0.9097222222222222" right="0.42" top="1.25" bottom="0.28" header="0.33" footer="0.25"/>
  <pageSetup horizontalDpi="300" verticalDpi="300" orientation="portrait" paperSize="9" scale="85" r:id="rId2"/>
  <rowBreaks count="1" manualBreakCount="1">
    <brk id="12" max="1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8:G21"/>
  <sheetViews>
    <sheetView workbookViewId="0" topLeftCell="A1">
      <selection activeCell="M17" sqref="M17"/>
    </sheetView>
  </sheetViews>
  <sheetFormatPr defaultColWidth="9.00390625" defaultRowHeight="12.75"/>
  <cols>
    <col min="1" max="1" width="9.75390625" style="0" customWidth="1"/>
    <col min="2" max="2" width="10.625" style="0" customWidth="1"/>
    <col min="3" max="3" width="17.25390625" style="0" customWidth="1"/>
    <col min="4" max="4" width="21.125" style="0" customWidth="1"/>
  </cols>
  <sheetData>
    <row r="8" spans="1:4" ht="23.25">
      <c r="A8" s="177" t="s">
        <v>355</v>
      </c>
      <c r="B8" s="177"/>
      <c r="C8" s="177"/>
      <c r="D8" s="177"/>
    </row>
    <row r="9" ht="15.75" customHeight="1"/>
    <row r="10" spans="1:7" ht="15.75">
      <c r="A10" s="200" t="s">
        <v>1</v>
      </c>
      <c r="B10" s="200"/>
      <c r="C10" s="200"/>
      <c r="D10" s="200"/>
      <c r="E10" s="200"/>
      <c r="F10" s="200"/>
      <c r="G10" s="200"/>
    </row>
    <row r="11" spans="1:4" ht="12.75">
      <c r="A11" s="176"/>
      <c r="B11" s="176"/>
      <c r="C11" s="176"/>
      <c r="D11" s="176"/>
    </row>
    <row r="12" spans="1:5" ht="12.75" customHeight="1">
      <c r="A12" s="1"/>
      <c r="B12" s="201" t="s">
        <v>359</v>
      </c>
      <c r="C12" s="201"/>
      <c r="D12" s="201"/>
      <c r="E12" s="201"/>
    </row>
    <row r="13" spans="1:4" ht="12.75">
      <c r="A13" s="6"/>
      <c r="B13" s="2"/>
      <c r="C13" s="2"/>
      <c r="D13" s="3"/>
    </row>
    <row r="15" spans="1:6" ht="25.5" customHeight="1">
      <c r="A15" s="310" t="s">
        <v>139</v>
      </c>
      <c r="B15" s="310"/>
      <c r="C15" s="311" t="s">
        <v>15</v>
      </c>
      <c r="D15" s="312" t="s">
        <v>6</v>
      </c>
      <c r="E15" s="313"/>
      <c r="F15" s="313"/>
    </row>
    <row r="16" spans="1:6" ht="17.25" customHeight="1">
      <c r="A16" s="314"/>
      <c r="B16" s="314"/>
      <c r="C16" s="311"/>
      <c r="D16" s="312" t="s">
        <v>360</v>
      </c>
      <c r="E16" s="313"/>
      <c r="F16" s="313"/>
    </row>
    <row r="17" spans="1:6" ht="22.5" customHeight="1">
      <c r="A17" s="202" t="s">
        <v>356</v>
      </c>
      <c r="B17" s="202"/>
      <c r="C17" s="315" t="s">
        <v>10</v>
      </c>
      <c r="D17" s="316">
        <f>29.63136*Главная!B135</f>
        <v>903.75648</v>
      </c>
      <c r="E17" s="317"/>
      <c r="F17" s="317"/>
    </row>
    <row r="18" spans="1:6" ht="22.5" customHeight="1">
      <c r="A18" s="202"/>
      <c r="B18" s="202"/>
      <c r="C18" s="315" t="s">
        <v>11</v>
      </c>
      <c r="D18" s="316">
        <f>43.73952*Главная!B135</f>
        <v>1334.05536</v>
      </c>
      <c r="E18" s="101"/>
      <c r="F18" s="101"/>
    </row>
    <row r="19" spans="1:4" ht="25.5" customHeight="1">
      <c r="A19" s="15"/>
      <c r="B19" s="13"/>
      <c r="C19" s="13"/>
      <c r="D19" s="13"/>
    </row>
    <row r="20" spans="1:4" ht="16.5" customHeight="1">
      <c r="A20" s="15" t="s">
        <v>352</v>
      </c>
      <c r="C20" s="13" t="s">
        <v>357</v>
      </c>
      <c r="D20" s="13"/>
    </row>
    <row r="21" spans="1:4" ht="16.5" customHeight="1">
      <c r="A21" s="15" t="s">
        <v>358</v>
      </c>
      <c r="B21" s="13"/>
      <c r="C21" s="13"/>
      <c r="D21" s="13"/>
    </row>
    <row r="22" ht="18" customHeight="1"/>
  </sheetData>
  <mergeCells count="9">
    <mergeCell ref="E15:F15"/>
    <mergeCell ref="E16:F16"/>
    <mergeCell ref="E17:F17"/>
    <mergeCell ref="A17:B18"/>
    <mergeCell ref="A8:D8"/>
    <mergeCell ref="A11:D11"/>
    <mergeCell ref="A10:G10"/>
    <mergeCell ref="B12:E12"/>
    <mergeCell ref="A15:B16"/>
  </mergeCells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3"/>
  </sheetPr>
  <dimension ref="A1:F37"/>
  <sheetViews>
    <sheetView view="pageBreakPreview" zoomScaleSheetLayoutView="100" zoomScalePageLayoutView="0" workbookViewId="0" topLeftCell="A1">
      <pane ySplit="1" topLeftCell="BM2" activePane="bottomLeft" state="frozen"/>
      <selection pane="topLeft" activeCell="A1" sqref="A1"/>
      <selection pane="bottomLeft" activeCell="A1" sqref="A1:D1"/>
    </sheetView>
  </sheetViews>
  <sheetFormatPr defaultColWidth="8.75390625" defaultRowHeight="12.75"/>
  <cols>
    <col min="1" max="1" width="16.25390625" style="67" customWidth="1"/>
    <col min="2" max="2" width="33.875" style="67" customWidth="1"/>
    <col min="3" max="3" width="23.25390625" style="67" customWidth="1"/>
    <col min="4" max="4" width="15.75390625" style="63" customWidth="1"/>
    <col min="5" max="7" width="8.75390625" style="28" customWidth="1"/>
    <col min="8" max="16384" width="8.75390625" style="28" customWidth="1"/>
  </cols>
  <sheetData>
    <row r="1" spans="1:4" ht="63" customHeight="1">
      <c r="A1" s="206"/>
      <c r="B1" s="206"/>
      <c r="C1" s="206"/>
      <c r="D1" s="206"/>
    </row>
    <row r="2" spans="1:5" ht="12.75" customHeight="1">
      <c r="A2" s="207"/>
      <c r="B2" s="207"/>
      <c r="C2" s="207"/>
      <c r="E2" s="29"/>
    </row>
    <row r="3" spans="1:4" ht="12.75">
      <c r="A3" s="74" t="s">
        <v>26</v>
      </c>
      <c r="B3" s="74" t="s">
        <v>27</v>
      </c>
      <c r="C3" s="75" t="s">
        <v>28</v>
      </c>
      <c r="D3" s="74" t="s">
        <v>29</v>
      </c>
    </row>
    <row r="4" spans="1:6" ht="27" customHeight="1">
      <c r="A4" s="208" t="s">
        <v>30</v>
      </c>
      <c r="B4" s="208" t="s">
        <v>54</v>
      </c>
      <c r="C4" s="84" t="s">
        <v>118</v>
      </c>
      <c r="D4" s="209" t="s">
        <v>31</v>
      </c>
      <c r="E4" s="30"/>
      <c r="F4" s="30"/>
    </row>
    <row r="5" spans="1:6" ht="18" customHeight="1">
      <c r="A5" s="208"/>
      <c r="B5" s="208"/>
      <c r="C5" s="84" t="s">
        <v>75</v>
      </c>
      <c r="D5" s="209"/>
      <c r="E5" s="30"/>
      <c r="F5" s="30"/>
    </row>
    <row r="6" spans="1:6" ht="15" customHeight="1">
      <c r="A6" s="85" t="s">
        <v>30</v>
      </c>
      <c r="B6" s="85" t="s">
        <v>119</v>
      </c>
      <c r="C6" s="84" t="s">
        <v>76</v>
      </c>
      <c r="D6" s="78" t="s">
        <v>31</v>
      </c>
      <c r="E6" s="30"/>
      <c r="F6" s="31"/>
    </row>
    <row r="7" spans="1:6" ht="12.75">
      <c r="A7" s="85" t="s">
        <v>32</v>
      </c>
      <c r="B7" s="85" t="s">
        <v>33</v>
      </c>
      <c r="C7" s="84" t="s">
        <v>64</v>
      </c>
      <c r="D7" s="78" t="s">
        <v>31</v>
      </c>
      <c r="E7" s="30"/>
      <c r="F7" s="30"/>
    </row>
    <row r="8" spans="1:6" ht="12.75" customHeight="1">
      <c r="A8" s="85" t="s">
        <v>34</v>
      </c>
      <c r="B8" s="86" t="s">
        <v>120</v>
      </c>
      <c r="C8" s="84" t="s">
        <v>95</v>
      </c>
      <c r="D8" s="78" t="s">
        <v>31</v>
      </c>
      <c r="E8" s="30"/>
      <c r="F8" s="30"/>
    </row>
    <row r="9" spans="1:6" ht="12.75" customHeight="1">
      <c r="A9" s="86" t="s">
        <v>77</v>
      </c>
      <c r="B9" s="86" t="s">
        <v>121</v>
      </c>
      <c r="C9" s="84" t="s">
        <v>78</v>
      </c>
      <c r="D9" s="78" t="s">
        <v>31</v>
      </c>
      <c r="E9" s="30"/>
      <c r="F9" s="30"/>
    </row>
    <row r="10" spans="1:6" ht="13.5" customHeight="1">
      <c r="A10" s="85" t="s">
        <v>35</v>
      </c>
      <c r="B10" s="85" t="s">
        <v>36</v>
      </c>
      <c r="C10" s="84" t="s">
        <v>65</v>
      </c>
      <c r="D10" s="78" t="s">
        <v>31</v>
      </c>
      <c r="E10" s="30"/>
      <c r="F10" s="30"/>
    </row>
    <row r="11" spans="1:6" ht="12.75" customHeight="1">
      <c r="A11" s="85" t="s">
        <v>37</v>
      </c>
      <c r="B11" s="85" t="s">
        <v>38</v>
      </c>
      <c r="C11" s="84" t="s">
        <v>96</v>
      </c>
      <c r="D11" s="80" t="s">
        <v>31</v>
      </c>
      <c r="E11" s="30"/>
      <c r="F11" s="30"/>
    </row>
    <row r="12" spans="1:6" ht="12.75">
      <c r="A12" s="85" t="s">
        <v>122</v>
      </c>
      <c r="B12" s="85" t="s">
        <v>39</v>
      </c>
      <c r="C12" s="84" t="s">
        <v>97</v>
      </c>
      <c r="D12" s="80" t="s">
        <v>31</v>
      </c>
      <c r="E12" s="30"/>
      <c r="F12" s="30"/>
    </row>
    <row r="13" spans="1:6" ht="12.75">
      <c r="A13" s="85" t="s">
        <v>55</v>
      </c>
      <c r="B13" s="85" t="s">
        <v>123</v>
      </c>
      <c r="C13" s="84" t="s">
        <v>79</v>
      </c>
      <c r="D13" s="80" t="s">
        <v>31</v>
      </c>
      <c r="E13" s="30"/>
      <c r="F13" s="30"/>
    </row>
    <row r="14" spans="1:6" ht="12.75">
      <c r="A14" s="85" t="s">
        <v>40</v>
      </c>
      <c r="B14" s="85" t="s">
        <v>71</v>
      </c>
      <c r="C14" s="84" t="s">
        <v>80</v>
      </c>
      <c r="D14" s="80" t="s">
        <v>31</v>
      </c>
      <c r="E14" s="30"/>
      <c r="F14" s="30"/>
    </row>
    <row r="15" spans="1:6" ht="12.75" customHeight="1">
      <c r="A15" s="85" t="s">
        <v>41</v>
      </c>
      <c r="B15" s="85" t="s">
        <v>124</v>
      </c>
      <c r="C15" s="84" t="s">
        <v>98</v>
      </c>
      <c r="D15" s="80" t="s">
        <v>31</v>
      </c>
      <c r="E15" s="30"/>
      <c r="F15" s="30"/>
    </row>
    <row r="16" spans="1:6" ht="12.75">
      <c r="A16" s="85" t="s">
        <v>99</v>
      </c>
      <c r="B16" s="85" t="s">
        <v>100</v>
      </c>
      <c r="C16" s="84" t="s">
        <v>101</v>
      </c>
      <c r="D16" s="80" t="s">
        <v>31</v>
      </c>
      <c r="E16" s="30"/>
      <c r="F16" s="30"/>
    </row>
    <row r="17" spans="1:6" ht="12.75">
      <c r="A17" s="85" t="s">
        <v>44</v>
      </c>
      <c r="B17" s="85" t="s">
        <v>45</v>
      </c>
      <c r="C17" s="84" t="s">
        <v>102</v>
      </c>
      <c r="D17" s="80" t="s">
        <v>31</v>
      </c>
      <c r="E17" s="30"/>
      <c r="F17" s="30"/>
    </row>
    <row r="18" spans="1:6" ht="12.75">
      <c r="A18" s="85" t="s">
        <v>42</v>
      </c>
      <c r="B18" s="85" t="s">
        <v>43</v>
      </c>
      <c r="C18" s="84" t="s">
        <v>66</v>
      </c>
      <c r="D18" s="80" t="s">
        <v>31</v>
      </c>
      <c r="E18" s="30"/>
      <c r="F18" s="30"/>
    </row>
    <row r="19" spans="1:6" ht="12.75">
      <c r="A19" s="86" t="s">
        <v>46</v>
      </c>
      <c r="B19" s="86" t="s">
        <v>47</v>
      </c>
      <c r="C19" s="84" t="s">
        <v>67</v>
      </c>
      <c r="D19" s="80" t="s">
        <v>31</v>
      </c>
      <c r="E19" s="30"/>
      <c r="F19" s="30"/>
    </row>
    <row r="20" spans="1:6" ht="12.75">
      <c r="A20" s="87" t="s">
        <v>56</v>
      </c>
      <c r="B20" s="87" t="s">
        <v>57</v>
      </c>
      <c r="C20" s="84" t="s">
        <v>81</v>
      </c>
      <c r="D20" s="80" t="s">
        <v>31</v>
      </c>
      <c r="E20" s="30"/>
      <c r="F20" s="30"/>
    </row>
    <row r="21" spans="1:6" ht="12.75">
      <c r="A21" s="88" t="s">
        <v>48</v>
      </c>
      <c r="B21" s="88" t="s">
        <v>70</v>
      </c>
      <c r="C21" s="89" t="s">
        <v>125</v>
      </c>
      <c r="D21" s="80" t="s">
        <v>31</v>
      </c>
      <c r="E21" s="30"/>
      <c r="F21" s="30"/>
    </row>
    <row r="22" spans="1:6" ht="12.75" customHeight="1">
      <c r="A22" s="86" t="s">
        <v>49</v>
      </c>
      <c r="B22" s="86" t="s">
        <v>72</v>
      </c>
      <c r="C22" s="84" t="s">
        <v>82</v>
      </c>
      <c r="D22" s="80" t="s">
        <v>31</v>
      </c>
      <c r="E22" s="30"/>
      <c r="F22" s="30"/>
    </row>
    <row r="23" spans="1:6" ht="15.75" customHeight="1">
      <c r="A23" s="85" t="s">
        <v>50</v>
      </c>
      <c r="B23" s="85" t="s">
        <v>51</v>
      </c>
      <c r="C23" s="84" t="s">
        <v>68</v>
      </c>
      <c r="D23" s="80" t="s">
        <v>31</v>
      </c>
      <c r="E23" s="30"/>
      <c r="F23" s="30"/>
    </row>
    <row r="24" spans="1:6" ht="15" customHeight="1">
      <c r="A24" s="85" t="s">
        <v>52</v>
      </c>
      <c r="B24" s="85" t="s">
        <v>126</v>
      </c>
      <c r="C24" s="84" t="s">
        <v>69</v>
      </c>
      <c r="D24" s="80" t="s">
        <v>31</v>
      </c>
      <c r="E24" s="30"/>
      <c r="F24" s="30"/>
    </row>
    <row r="25" spans="1:6" ht="12.75">
      <c r="A25" s="76" t="s">
        <v>58</v>
      </c>
      <c r="B25" s="77" t="s">
        <v>103</v>
      </c>
      <c r="C25" s="90" t="s">
        <v>104</v>
      </c>
      <c r="D25" s="80" t="s">
        <v>31</v>
      </c>
      <c r="E25" s="30"/>
      <c r="F25" s="30"/>
    </row>
    <row r="26" spans="1:6" ht="12.75">
      <c r="A26" s="77" t="s">
        <v>114</v>
      </c>
      <c r="B26" s="77" t="s">
        <v>105</v>
      </c>
      <c r="C26" s="90" t="s">
        <v>106</v>
      </c>
      <c r="D26" s="80" t="s">
        <v>31</v>
      </c>
      <c r="E26" s="30"/>
      <c r="F26" s="30"/>
    </row>
    <row r="27" spans="1:6" ht="12.75">
      <c r="A27" s="79" t="s">
        <v>115</v>
      </c>
      <c r="B27" s="79" t="s">
        <v>116</v>
      </c>
      <c r="C27" s="91" t="s">
        <v>117</v>
      </c>
      <c r="D27" s="80" t="s">
        <v>31</v>
      </c>
      <c r="E27" s="30"/>
      <c r="F27" s="30"/>
    </row>
    <row r="28" spans="1:6" ht="12.75" customHeight="1">
      <c r="A28" s="203" t="s">
        <v>83</v>
      </c>
      <c r="B28" s="204"/>
      <c r="C28" s="204"/>
      <c r="D28" s="205"/>
      <c r="E28" s="30"/>
      <c r="F28" s="30"/>
    </row>
    <row r="29" spans="1:6" ht="12.75" customHeight="1">
      <c r="A29" s="65" t="s">
        <v>84</v>
      </c>
      <c r="B29" s="65" t="s">
        <v>85</v>
      </c>
      <c r="C29" s="65" t="s">
        <v>107</v>
      </c>
      <c r="D29" s="64" t="s">
        <v>31</v>
      </c>
      <c r="E29" s="30"/>
      <c r="F29" s="30"/>
    </row>
    <row r="30" spans="1:4" ht="12.75">
      <c r="A30" s="65" t="s">
        <v>108</v>
      </c>
      <c r="B30" s="65" t="s">
        <v>86</v>
      </c>
      <c r="C30" s="65" t="s">
        <v>109</v>
      </c>
      <c r="D30" s="64" t="s">
        <v>31</v>
      </c>
    </row>
    <row r="31" spans="1:4" ht="12.75">
      <c r="A31" s="65" t="s">
        <v>110</v>
      </c>
      <c r="B31" s="65" t="s">
        <v>111</v>
      </c>
      <c r="C31" s="65" t="s">
        <v>112</v>
      </c>
      <c r="D31" s="78" t="s">
        <v>31</v>
      </c>
    </row>
    <row r="32" spans="1:4" ht="12.75">
      <c r="A32" s="203" t="s">
        <v>87</v>
      </c>
      <c r="B32" s="204"/>
      <c r="C32" s="204"/>
      <c r="D32" s="205"/>
    </row>
    <row r="33" spans="1:4" ht="12.75">
      <c r="A33" s="65" t="s">
        <v>88</v>
      </c>
      <c r="B33" s="65" t="s">
        <v>113</v>
      </c>
      <c r="C33" s="92" t="s">
        <v>127</v>
      </c>
      <c r="D33" s="80" t="s">
        <v>31</v>
      </c>
    </row>
    <row r="34" spans="1:4" ht="12.75">
      <c r="A34" s="65" t="s">
        <v>89</v>
      </c>
      <c r="B34" s="65" t="s">
        <v>90</v>
      </c>
      <c r="C34" s="92" t="s">
        <v>128</v>
      </c>
      <c r="D34" s="83" t="s">
        <v>31</v>
      </c>
    </row>
    <row r="35" spans="1:4" ht="12.75">
      <c r="A35" s="65" t="s">
        <v>129</v>
      </c>
      <c r="B35" s="65" t="s">
        <v>130</v>
      </c>
      <c r="C35" s="92" t="s">
        <v>131</v>
      </c>
      <c r="D35" s="83" t="s">
        <v>31</v>
      </c>
    </row>
    <row r="36" spans="1:4" ht="12.75">
      <c r="A36" s="65"/>
      <c r="B36" s="65"/>
      <c r="C36" s="65"/>
      <c r="D36" s="66"/>
    </row>
    <row r="37" ht="12.75">
      <c r="D37" s="68" t="s">
        <v>3</v>
      </c>
    </row>
  </sheetData>
  <sheetProtection selectLockedCells="1" selectUnlockedCells="1"/>
  <mergeCells count="7">
    <mergeCell ref="A32:D32"/>
    <mergeCell ref="A1:D1"/>
    <mergeCell ref="A2:C2"/>
    <mergeCell ref="A4:A5"/>
    <mergeCell ref="B4:B5"/>
    <mergeCell ref="D4:D5"/>
    <mergeCell ref="A28:D28"/>
  </mergeCells>
  <hyperlinks>
    <hyperlink ref="D37" location="Главная!A1" display="на главную"/>
    <hyperlink ref="D29" r:id="rId1" display="http://plastics.md/assets/images/common/maps/Plastics_Adv-Maps-Moldova.png"/>
    <hyperlink ref="D30" r:id="rId2" display="http://plastics.md/assets/images/md/Plastics_Adv-Maps-Beltsy-MD.jpg"/>
    <hyperlink ref="D31" r:id="rId3" display="Карта проезда"/>
    <hyperlink ref="D4:D5" r:id="rId4" display="Карта проезда"/>
    <hyperlink ref="D11" r:id="rId5" display="Карта проезда"/>
    <hyperlink ref="D10" r:id="rId6" display="Карта проезда"/>
    <hyperlink ref="D12" r:id="rId7" display="Карта проезда"/>
    <hyperlink ref="D13" r:id="rId8" display="Карта проезда"/>
    <hyperlink ref="D16" r:id="rId9" display="Карта проезда"/>
    <hyperlink ref="D15" r:id="rId10" display="Карта проезда"/>
    <hyperlink ref="D14" r:id="rId11" display="Карта проезда"/>
    <hyperlink ref="D17" r:id="rId12" display="Карта проезда"/>
    <hyperlink ref="D18" r:id="rId13" display="Карта проезда"/>
    <hyperlink ref="D19" r:id="rId14" display="Карта проезда"/>
    <hyperlink ref="D20" r:id="rId15" display="Карта проезда"/>
    <hyperlink ref="D21" r:id="rId16" display="Карта проезда"/>
    <hyperlink ref="D22" r:id="rId17" display="Карта проезда"/>
    <hyperlink ref="D23" r:id="rId18" display="Карта проезда"/>
    <hyperlink ref="D24" r:id="rId19" display="Карта проезда"/>
    <hyperlink ref="D25" r:id="rId20" display="Карта проезда"/>
    <hyperlink ref="D26" r:id="rId21" display="Карта проезда"/>
    <hyperlink ref="D27" r:id="rId22" display="Карта проезда"/>
    <hyperlink ref="D9" r:id="rId23" display="Карта проезда"/>
    <hyperlink ref="D8" r:id="rId24" display="Карта проезда"/>
    <hyperlink ref="D6" r:id="rId25" display="Карта проезда"/>
    <hyperlink ref="D7" r:id="rId26" display="Карта проезда"/>
    <hyperlink ref="D33" r:id="rId27" display="Карта проезда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92" r:id="rId29"/>
  <colBreaks count="1" manualBreakCount="1">
    <brk id="4" max="65535" man="1"/>
  </colBreaks>
  <drawing r:id="rId28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1"/>
  </sheetPr>
  <dimension ref="A1:H59"/>
  <sheetViews>
    <sheetView view="pageBreakPreview" zoomScaleSheetLayoutView="100" zoomScalePageLayoutView="0" workbookViewId="0" topLeftCell="A1">
      <selection activeCell="I44" sqref="I44"/>
    </sheetView>
  </sheetViews>
  <sheetFormatPr defaultColWidth="9.00390625" defaultRowHeight="12.75"/>
  <cols>
    <col min="1" max="1" width="18.625" style="15" customWidth="1"/>
    <col min="2" max="2" width="17.00390625" style="13" customWidth="1"/>
    <col min="3" max="5" width="17.75390625" style="13" customWidth="1"/>
    <col min="6" max="6" width="9.00390625" style="13" customWidth="1"/>
  </cols>
  <sheetData>
    <row r="1" spans="1:6" ht="86.25" customHeight="1">
      <c r="A1" s="176"/>
      <c r="B1" s="176"/>
      <c r="C1" s="176"/>
      <c r="D1" s="176"/>
      <c r="E1" s="176"/>
      <c r="F1"/>
    </row>
    <row r="2" spans="1:6" ht="36" customHeight="1">
      <c r="A2" s="177" t="s">
        <v>0</v>
      </c>
      <c r="B2" s="177"/>
      <c r="C2" s="177"/>
      <c r="D2" s="177"/>
      <c r="E2" s="176"/>
      <c r="F2"/>
    </row>
    <row r="3" spans="1:6" ht="13.5" customHeight="1">
      <c r="A3" s="178" t="s">
        <v>1</v>
      </c>
      <c r="B3" s="178"/>
      <c r="C3" s="178"/>
      <c r="D3" s="178"/>
      <c r="E3" s="176"/>
      <c r="F3"/>
    </row>
    <row r="4" spans="1:6" ht="26.25" customHeight="1">
      <c r="A4" s="179" t="s">
        <v>2</v>
      </c>
      <c r="B4" s="179"/>
      <c r="C4" s="179"/>
      <c r="D4" s="179"/>
      <c r="E4" s="176"/>
      <c r="F4"/>
    </row>
    <row r="5" spans="1:6" ht="6.75" customHeight="1">
      <c r="A5" s="176"/>
      <c r="B5" s="176"/>
      <c r="C5" s="176"/>
      <c r="D5" s="176"/>
      <c r="E5" s="176"/>
      <c r="F5"/>
    </row>
    <row r="6" spans="1:7" ht="12.75" customHeight="1">
      <c r="A6" s="1"/>
      <c r="B6" s="2"/>
      <c r="C6" s="173" t="s">
        <v>74</v>
      </c>
      <c r="D6" s="173"/>
      <c r="E6" s="173"/>
      <c r="G6" s="5"/>
    </row>
    <row r="7" spans="1:7" ht="12.75" customHeight="1">
      <c r="A7" s="1"/>
      <c r="B7" s="2"/>
      <c r="C7" s="3"/>
      <c r="D7" s="3"/>
      <c r="E7" s="3"/>
      <c r="F7" s="4"/>
      <c r="G7" s="5"/>
    </row>
    <row r="8" spans="1:8" s="9" customFormat="1" ht="17.25" customHeight="1" thickBot="1">
      <c r="A8" s="6"/>
      <c r="B8" s="2"/>
      <c r="C8" s="2"/>
      <c r="D8" s="93" t="s">
        <v>134</v>
      </c>
      <c r="E8" s="3"/>
      <c r="F8" s="7"/>
      <c r="G8" s="8"/>
      <c r="H8" s="8"/>
    </row>
    <row r="9" spans="1:7" s="9" customFormat="1" ht="31.5" customHeight="1" thickBot="1">
      <c r="A9" s="174" t="s">
        <v>73</v>
      </c>
      <c r="B9" s="180" t="s">
        <v>4</v>
      </c>
      <c r="C9" s="180"/>
      <c r="D9" s="126" t="s">
        <v>5</v>
      </c>
      <c r="E9" s="155" t="s">
        <v>132</v>
      </c>
      <c r="F9" s="7"/>
      <c r="G9" s="8"/>
    </row>
    <row r="10" spans="1:8" s="9" customFormat="1" ht="21.75" customHeight="1" thickBot="1">
      <c r="A10" s="175"/>
      <c r="B10" s="120" t="s">
        <v>133</v>
      </c>
      <c r="C10" s="120"/>
      <c r="D10" s="127" t="s">
        <v>6</v>
      </c>
      <c r="E10" s="134"/>
      <c r="F10" s="8"/>
      <c r="G10" s="8"/>
      <c r="H10" s="8"/>
    </row>
    <row r="11" spans="1:8" s="9" customFormat="1" ht="14.25" customHeight="1">
      <c r="A11" s="181" t="s">
        <v>361</v>
      </c>
      <c r="B11" s="184" t="s">
        <v>7</v>
      </c>
      <c r="C11" s="185"/>
      <c r="D11" s="128">
        <f>20.7242112*Главная!B135</f>
        <v>632.0884416</v>
      </c>
      <c r="E11" s="129">
        <v>90</v>
      </c>
      <c r="F11" s="8"/>
      <c r="G11" s="8"/>
      <c r="H11" s="8"/>
    </row>
    <row r="12" spans="1:8" s="9" customFormat="1" ht="14.25" customHeight="1">
      <c r="A12" s="182"/>
      <c r="B12" s="186" t="s">
        <v>8</v>
      </c>
      <c r="C12" s="187"/>
      <c r="D12" s="130">
        <f>27.0649764*Главная!B135</f>
        <v>825.4817802</v>
      </c>
      <c r="E12" s="131">
        <v>60</v>
      </c>
      <c r="F12" s="8"/>
      <c r="G12" s="8"/>
      <c r="H12" s="8"/>
    </row>
    <row r="13" spans="1:8" s="9" customFormat="1" ht="14.25" customHeight="1">
      <c r="A13" s="182"/>
      <c r="B13" s="186" t="s">
        <v>9</v>
      </c>
      <c r="C13" s="187"/>
      <c r="D13" s="130">
        <f>33.3304356*Главная!B135</f>
        <v>1016.5782858</v>
      </c>
      <c r="E13" s="131">
        <v>45</v>
      </c>
      <c r="F13" s="8"/>
      <c r="G13" s="8"/>
      <c r="H13" s="8"/>
    </row>
    <row r="14" spans="1:8" s="9" customFormat="1" ht="14.25" customHeight="1">
      <c r="A14" s="182"/>
      <c r="B14" s="186" t="s">
        <v>10</v>
      </c>
      <c r="C14" s="187"/>
      <c r="D14" s="130">
        <f>43.2708276*Главная!B135</f>
        <v>1319.7602418</v>
      </c>
      <c r="E14" s="131">
        <v>25</v>
      </c>
      <c r="F14" s="8"/>
      <c r="G14" s="8"/>
      <c r="H14" s="8"/>
    </row>
    <row r="15" spans="1:8" s="9" customFormat="1" ht="14.25" customHeight="1">
      <c r="A15" s="182"/>
      <c r="B15" s="186" t="s">
        <v>11</v>
      </c>
      <c r="C15" s="187"/>
      <c r="D15" s="130">
        <f>51.3737532*Главная!B135</f>
        <v>1566.8994726</v>
      </c>
      <c r="E15" s="131">
        <v>20</v>
      </c>
      <c r="F15" s="8"/>
      <c r="G15" s="8"/>
      <c r="H15" s="8"/>
    </row>
    <row r="16" spans="1:8" s="9" customFormat="1" ht="14.25" customHeight="1">
      <c r="A16" s="182"/>
      <c r="B16" s="186" t="s">
        <v>12</v>
      </c>
      <c r="C16" s="187"/>
      <c r="D16" s="130">
        <f>64.7330376*Главная!B135</f>
        <v>1974.3576468</v>
      </c>
      <c r="E16" s="131">
        <v>15</v>
      </c>
      <c r="F16" s="8"/>
      <c r="G16" s="8"/>
      <c r="H16" s="8"/>
    </row>
    <row r="17" spans="1:8" s="9" customFormat="1" ht="14.25" customHeight="1">
      <c r="A17" s="182"/>
      <c r="B17" s="186" t="s">
        <v>13</v>
      </c>
      <c r="C17" s="187"/>
      <c r="D17" s="130">
        <f>75.2758776*Главная!B135</f>
        <v>2295.9142668</v>
      </c>
      <c r="E17" s="131">
        <v>15</v>
      </c>
      <c r="F17" s="8"/>
      <c r="G17" s="8"/>
      <c r="H17" s="8"/>
    </row>
    <row r="18" spans="1:8" s="9" customFormat="1" ht="14.25" customHeight="1" thickBot="1">
      <c r="A18" s="183"/>
      <c r="B18" s="168" t="s">
        <v>14</v>
      </c>
      <c r="C18" s="169"/>
      <c r="D18" s="132">
        <f>80.4117468*Главная!B135</f>
        <v>2452.5582774</v>
      </c>
      <c r="E18" s="133">
        <v>13</v>
      </c>
      <c r="F18" s="8"/>
      <c r="G18" s="8"/>
      <c r="H18" s="8"/>
    </row>
    <row r="19" spans="1:8" s="9" customFormat="1" ht="14.25" customHeight="1">
      <c r="A19" s="170" t="s">
        <v>362</v>
      </c>
      <c r="B19" s="165" t="s">
        <v>7</v>
      </c>
      <c r="C19" s="165"/>
      <c r="D19" s="135">
        <f>21.7483728*Главная!B135</f>
        <v>663.3253704</v>
      </c>
      <c r="E19" s="129">
        <v>90</v>
      </c>
      <c r="F19" s="8"/>
      <c r="G19" s="8"/>
      <c r="H19" s="8"/>
    </row>
    <row r="20" spans="1:8" s="9" customFormat="1" ht="14.25" customHeight="1">
      <c r="A20" s="171"/>
      <c r="B20" s="166" t="s">
        <v>8</v>
      </c>
      <c r="C20" s="166"/>
      <c r="D20" s="136">
        <f>28.4204844*Главная!B135</f>
        <v>866.8247742</v>
      </c>
      <c r="E20" s="131">
        <v>60</v>
      </c>
      <c r="F20" s="8"/>
      <c r="G20" s="8"/>
      <c r="H20" s="8"/>
    </row>
    <row r="21" spans="1:8" s="9" customFormat="1" ht="14.25" customHeight="1">
      <c r="A21" s="171"/>
      <c r="B21" s="166" t="s">
        <v>9</v>
      </c>
      <c r="C21" s="166"/>
      <c r="D21" s="136">
        <f>34.9871676*Главная!B135</f>
        <v>1067.1086118</v>
      </c>
      <c r="E21" s="131">
        <v>45</v>
      </c>
      <c r="F21" s="8"/>
      <c r="G21" s="8"/>
      <c r="H21" s="8"/>
    </row>
    <row r="22" spans="1:8" s="9" customFormat="1" ht="14.25" customHeight="1">
      <c r="A22" s="171"/>
      <c r="B22" s="166" t="s">
        <v>10</v>
      </c>
      <c r="C22" s="166"/>
      <c r="D22" s="136">
        <f>45.4245792*Главная!B135</f>
        <v>1385.4496656</v>
      </c>
      <c r="E22" s="131">
        <v>25</v>
      </c>
      <c r="F22" s="8"/>
      <c r="G22" s="8"/>
      <c r="H22" s="8"/>
    </row>
    <row r="23" spans="1:8" s="9" customFormat="1" ht="14.25" customHeight="1">
      <c r="A23" s="171"/>
      <c r="B23" s="166" t="s">
        <v>11</v>
      </c>
      <c r="C23" s="166"/>
      <c r="D23" s="136">
        <f>53.9492184*Главная!B135</f>
        <v>1645.4511612</v>
      </c>
      <c r="E23" s="131">
        <v>20</v>
      </c>
      <c r="F23" s="8"/>
      <c r="G23" s="8"/>
      <c r="H23" s="8"/>
    </row>
    <row r="24" spans="1:8" s="9" customFormat="1" ht="14.25" customHeight="1">
      <c r="A24" s="171"/>
      <c r="B24" s="166" t="s">
        <v>12</v>
      </c>
      <c r="C24" s="166"/>
      <c r="D24" s="136">
        <f>67.9561344*Главная!B135</f>
        <v>2072.6620992</v>
      </c>
      <c r="E24" s="131">
        <v>15</v>
      </c>
      <c r="F24" s="8"/>
      <c r="G24" s="8"/>
      <c r="H24" s="8"/>
    </row>
    <row r="25" spans="1:8" s="9" customFormat="1" ht="14.25" customHeight="1">
      <c r="A25" s="171"/>
      <c r="B25" s="166" t="s">
        <v>13</v>
      </c>
      <c r="C25" s="166"/>
      <c r="D25" s="136">
        <f>79.0411776*Главная!B135</f>
        <v>2410.7559168</v>
      </c>
      <c r="E25" s="131">
        <v>15</v>
      </c>
      <c r="F25" s="8"/>
      <c r="G25" s="8"/>
      <c r="H25" s="8"/>
    </row>
    <row r="26" spans="1:8" s="9" customFormat="1" ht="14.25" customHeight="1" thickBot="1">
      <c r="A26" s="172"/>
      <c r="B26" s="167" t="s">
        <v>14</v>
      </c>
      <c r="C26" s="167"/>
      <c r="D26" s="137">
        <f>84.418026*Главная!B135</f>
        <v>2574.749793</v>
      </c>
      <c r="E26" s="133">
        <v>13</v>
      </c>
      <c r="F26" s="8"/>
      <c r="G26" s="8"/>
      <c r="H26" s="8"/>
    </row>
    <row r="27" spans="1:8" s="9" customFormat="1" ht="14.25" customHeight="1" thickBot="1">
      <c r="A27" s="162" t="s">
        <v>363</v>
      </c>
      <c r="B27" s="165" t="s">
        <v>7</v>
      </c>
      <c r="C27" s="165"/>
      <c r="D27" s="138">
        <f>23.9322468*Главная!B135</f>
        <v>729.9335274</v>
      </c>
      <c r="E27" s="129">
        <v>90</v>
      </c>
      <c r="F27" s="8"/>
      <c r="G27" s="8"/>
      <c r="H27" s="8"/>
    </row>
    <row r="28" spans="1:8" s="9" customFormat="1" ht="14.25" customHeight="1" thickBot="1">
      <c r="A28" s="163"/>
      <c r="B28" s="166" t="s">
        <v>8</v>
      </c>
      <c r="C28" s="166"/>
      <c r="D28" s="139">
        <f>31.2670512*Главная!B135</f>
        <v>953.6450616000001</v>
      </c>
      <c r="E28" s="131">
        <v>60</v>
      </c>
      <c r="F28" s="8"/>
      <c r="G28" s="8"/>
      <c r="H28" s="8"/>
    </row>
    <row r="29" spans="1:8" s="9" customFormat="1" ht="14.25" customHeight="1" thickBot="1">
      <c r="A29" s="163"/>
      <c r="B29" s="166" t="s">
        <v>9</v>
      </c>
      <c r="C29" s="166"/>
      <c r="D29" s="139">
        <f>38.481366*Главная!B135</f>
        <v>1173.681663</v>
      </c>
      <c r="E29" s="131">
        <v>45</v>
      </c>
      <c r="F29" s="8"/>
      <c r="G29" s="8"/>
      <c r="H29" s="8"/>
    </row>
    <row r="30" spans="1:8" s="9" customFormat="1" ht="14.25" customHeight="1" thickBot="1">
      <c r="A30" s="163"/>
      <c r="B30" s="166" t="s">
        <v>10</v>
      </c>
      <c r="C30" s="166"/>
      <c r="D30" s="139">
        <f>49.9730616*Главная!B135</f>
        <v>1524.1783788</v>
      </c>
      <c r="E30" s="131">
        <v>25</v>
      </c>
      <c r="F30" s="8"/>
      <c r="G30" s="8"/>
      <c r="H30" s="8"/>
    </row>
    <row r="31" spans="1:8" s="9" customFormat="1" ht="14.25" customHeight="1" thickBot="1">
      <c r="A31" s="163"/>
      <c r="B31" s="166" t="s">
        <v>11</v>
      </c>
      <c r="C31" s="166"/>
      <c r="D31" s="139">
        <f>59.341128*Главная!B135</f>
        <v>1809.9044039999999</v>
      </c>
      <c r="E31" s="131">
        <v>20</v>
      </c>
      <c r="F31" s="8"/>
      <c r="G31" s="8"/>
      <c r="H31" s="8"/>
    </row>
    <row r="32" spans="1:8" s="9" customFormat="1" ht="14.25" customHeight="1" thickBot="1">
      <c r="A32" s="163"/>
      <c r="B32" s="166" t="s">
        <v>12</v>
      </c>
      <c r="C32" s="166"/>
      <c r="D32" s="139">
        <f>74.7637968*Главная!B135</f>
        <v>2280.2958024</v>
      </c>
      <c r="E32" s="131">
        <v>15</v>
      </c>
      <c r="F32" s="8"/>
      <c r="G32" s="8"/>
      <c r="H32" s="8"/>
    </row>
    <row r="33" spans="1:8" s="9" customFormat="1" ht="14.25" customHeight="1" thickBot="1">
      <c r="A33" s="163"/>
      <c r="B33" s="166" t="s">
        <v>13</v>
      </c>
      <c r="C33" s="166"/>
      <c r="D33" s="139">
        <f>86.9483076*Главная!B135</f>
        <v>2651.9233818000002</v>
      </c>
      <c r="E33" s="131">
        <v>15</v>
      </c>
      <c r="F33" s="8"/>
      <c r="G33" s="8"/>
      <c r="H33" s="8"/>
    </row>
    <row r="34" spans="1:8" s="9" customFormat="1" ht="14.25" customHeight="1" thickBot="1">
      <c r="A34" s="164"/>
      <c r="B34" s="167" t="s">
        <v>14</v>
      </c>
      <c r="C34" s="167"/>
      <c r="D34" s="140">
        <f>92.8673592*Главная!B135</f>
        <v>2832.4544556</v>
      </c>
      <c r="E34" s="133">
        <v>13</v>
      </c>
      <c r="F34" s="8"/>
      <c r="G34" s="8"/>
      <c r="H34" s="8"/>
    </row>
    <row r="35" spans="1:8" s="9" customFormat="1" ht="14.25" customHeight="1" thickBot="1">
      <c r="A35" s="162" t="s">
        <v>364</v>
      </c>
      <c r="B35" s="165" t="s">
        <v>7</v>
      </c>
      <c r="C35" s="165"/>
      <c r="D35" s="138">
        <f>25.1220816*Главная!B135</f>
        <v>766.2234888</v>
      </c>
      <c r="E35" s="129">
        <v>90</v>
      </c>
      <c r="F35" s="8"/>
      <c r="G35" s="8"/>
      <c r="H35" s="8"/>
    </row>
    <row r="36" spans="1:8" s="9" customFormat="1" ht="14.25" customHeight="1" thickBot="1">
      <c r="A36" s="163"/>
      <c r="B36" s="166" t="s">
        <v>8</v>
      </c>
      <c r="C36" s="166"/>
      <c r="D36" s="139">
        <f>32.8183548*Главная!B135</f>
        <v>1000.9598214</v>
      </c>
      <c r="E36" s="131">
        <v>60</v>
      </c>
      <c r="F36" s="8"/>
      <c r="G36" s="8"/>
      <c r="H36" s="8"/>
    </row>
    <row r="37" spans="1:8" s="9" customFormat="1" ht="14.25" customHeight="1" thickBot="1">
      <c r="A37" s="163"/>
      <c r="B37" s="166" t="s">
        <v>9</v>
      </c>
      <c r="C37" s="166"/>
      <c r="D37" s="139">
        <f>40.4091996*Главная!B135</f>
        <v>1232.4805878</v>
      </c>
      <c r="E37" s="131">
        <v>45</v>
      </c>
      <c r="F37" s="8"/>
      <c r="G37" s="8"/>
      <c r="H37" s="8"/>
    </row>
    <row r="38" spans="1:8" s="9" customFormat="1" ht="14.25" customHeight="1" thickBot="1">
      <c r="A38" s="163"/>
      <c r="B38" s="166" t="s">
        <v>10</v>
      </c>
      <c r="C38" s="166"/>
      <c r="D38" s="139">
        <f>52.4732208*Главная!B135</f>
        <v>1600.4332344</v>
      </c>
      <c r="E38" s="131">
        <v>25</v>
      </c>
      <c r="F38" s="8"/>
      <c r="G38" s="8"/>
      <c r="H38" s="8"/>
    </row>
    <row r="39" spans="1:8" s="9" customFormat="1" ht="14.25" customHeight="1" thickBot="1">
      <c r="A39" s="163"/>
      <c r="B39" s="166" t="s">
        <v>11</v>
      </c>
      <c r="C39" s="166"/>
      <c r="D39" s="139">
        <f>62.3081844*Главная!B135</f>
        <v>1900.3996242</v>
      </c>
      <c r="E39" s="131">
        <v>20</v>
      </c>
      <c r="F39" s="8"/>
      <c r="G39" s="8"/>
      <c r="H39" s="8"/>
    </row>
    <row r="40" spans="1:8" s="9" customFormat="1" ht="14.25" customHeight="1" thickBot="1">
      <c r="A40" s="163"/>
      <c r="B40" s="166" t="s">
        <v>12</v>
      </c>
      <c r="C40" s="166"/>
      <c r="D40" s="139">
        <f>78.544158*Главная!B135</f>
        <v>2395.596819</v>
      </c>
      <c r="E40" s="131">
        <v>15</v>
      </c>
      <c r="F40" s="8"/>
      <c r="G40" s="8"/>
      <c r="H40" s="8"/>
    </row>
    <row r="41" spans="1:8" s="9" customFormat="1" ht="14.25" customHeight="1" thickBot="1">
      <c r="A41" s="163"/>
      <c r="B41" s="166" t="s">
        <v>13</v>
      </c>
      <c r="C41" s="166"/>
      <c r="D41" s="139">
        <f>91.2859332*Главная!B135</f>
        <v>2784.2209626</v>
      </c>
      <c r="E41" s="131">
        <v>15</v>
      </c>
      <c r="F41" s="8"/>
      <c r="G41" s="8"/>
      <c r="H41" s="8"/>
    </row>
    <row r="42" spans="1:8" s="9" customFormat="1" ht="14.25" customHeight="1" thickBot="1">
      <c r="A42" s="164"/>
      <c r="B42" s="167" t="s">
        <v>14</v>
      </c>
      <c r="C42" s="167"/>
      <c r="D42" s="140">
        <f>97.5062088*Главная!B135</f>
        <v>2973.9393683999997</v>
      </c>
      <c r="E42" s="133">
        <v>13</v>
      </c>
      <c r="F42" s="8"/>
      <c r="G42" s="8"/>
      <c r="H42" s="8"/>
    </row>
    <row r="43" spans="1:8" s="9" customFormat="1" ht="18" customHeight="1">
      <c r="A43" s="47"/>
      <c r="B43" s="10"/>
      <c r="C43" s="11"/>
      <c r="D43" s="141"/>
      <c r="E43" s="11"/>
      <c r="F43" s="7"/>
      <c r="G43" s="8"/>
      <c r="H43" s="8"/>
    </row>
    <row r="44" spans="1:8" s="9" customFormat="1" ht="18" customHeight="1">
      <c r="A44" s="142" t="s">
        <v>365</v>
      </c>
      <c r="B44" s="143"/>
      <c r="C44" s="141"/>
      <c r="D44" s="2"/>
      <c r="E44" s="3"/>
      <c r="F44" s="7"/>
      <c r="G44" s="8"/>
      <c r="H44" s="8"/>
    </row>
    <row r="45" spans="1:8" s="9" customFormat="1" ht="18" customHeight="1">
      <c r="A45" s="15"/>
      <c r="B45" s="13"/>
      <c r="C45" s="13"/>
      <c r="D45" s="144"/>
      <c r="E45" s="144"/>
      <c r="F45" s="3"/>
      <c r="G45" s="8"/>
      <c r="H45" s="8"/>
    </row>
    <row r="46" spans="1:8" s="9" customFormat="1" ht="18" customHeight="1">
      <c r="A46" s="160" t="s">
        <v>366</v>
      </c>
      <c r="B46" s="160"/>
      <c r="C46" s="160"/>
      <c r="D46" s="160"/>
      <c r="E46" s="10"/>
      <c r="F46" s="3"/>
      <c r="G46" s="8"/>
      <c r="H46" s="8"/>
    </row>
    <row r="47" spans="1:8" s="9" customFormat="1" ht="18" customHeight="1">
      <c r="A47" s="160" t="s">
        <v>367</v>
      </c>
      <c r="B47" s="160"/>
      <c r="C47" s="160"/>
      <c r="D47" s="160"/>
      <c r="E47" s="10"/>
      <c r="F47" s="3"/>
      <c r="G47" s="8"/>
      <c r="H47" s="8"/>
    </row>
    <row r="48" spans="1:8" s="9" customFormat="1" ht="18" customHeight="1">
      <c r="A48" s="15"/>
      <c r="B48" s="145" t="s">
        <v>368</v>
      </c>
      <c r="C48" s="145" t="s">
        <v>369</v>
      </c>
      <c r="D48" s="146"/>
      <c r="E48" s="10"/>
      <c r="F48" s="4"/>
      <c r="G48" s="8"/>
      <c r="H48" s="8"/>
    </row>
    <row r="49" spans="1:8" s="9" customFormat="1" ht="18" customHeight="1">
      <c r="A49" s="15"/>
      <c r="B49" s="95" t="s">
        <v>136</v>
      </c>
      <c r="C49" s="95">
        <v>90</v>
      </c>
      <c r="D49" s="146"/>
      <c r="E49" s="10"/>
      <c r="F49" s="147"/>
      <c r="G49" s="8"/>
      <c r="H49" s="8"/>
    </row>
    <row r="50" spans="1:8" s="9" customFormat="1" ht="18" customHeight="1">
      <c r="A50" s="15"/>
      <c r="B50" s="95" t="s">
        <v>370</v>
      </c>
      <c r="C50" s="95">
        <v>92</v>
      </c>
      <c r="D50" s="146"/>
      <c r="E50" s="10"/>
      <c r="F50" s="147"/>
      <c r="G50" s="8"/>
      <c r="H50" s="8"/>
    </row>
    <row r="51" spans="1:8" s="9" customFormat="1" ht="18" customHeight="1">
      <c r="A51" s="15" t="s">
        <v>371</v>
      </c>
      <c r="B51" s="95"/>
      <c r="C51" s="95"/>
      <c r="D51" s="146"/>
      <c r="E51" s="10"/>
      <c r="F51" s="147"/>
      <c r="G51" s="8"/>
      <c r="H51" s="8"/>
    </row>
    <row r="52" spans="1:8" s="9" customFormat="1" ht="18" customHeight="1">
      <c r="A52" s="15"/>
      <c r="B52" s="10"/>
      <c r="C52" s="10"/>
      <c r="D52" s="146"/>
      <c r="E52" s="10"/>
      <c r="F52" s="147"/>
      <c r="G52" s="8"/>
      <c r="H52" s="8"/>
    </row>
    <row r="53" spans="1:8" s="9" customFormat="1" ht="18" customHeight="1">
      <c r="A53" s="161" t="s">
        <v>137</v>
      </c>
      <c r="B53" s="161"/>
      <c r="C53" s="161"/>
      <c r="D53" s="161"/>
      <c r="E53" s="10"/>
      <c r="F53"/>
      <c r="G53" s="8"/>
      <c r="H53" s="8"/>
    </row>
    <row r="54" spans="1:8" s="9" customFormat="1" ht="18" customHeight="1">
      <c r="A54" s="10"/>
      <c r="B54" s="114"/>
      <c r="C54" s="114"/>
      <c r="D54" s="10"/>
      <c r="E54" s="10"/>
      <c r="F54"/>
      <c r="G54" s="8"/>
      <c r="H54" s="8"/>
    </row>
    <row r="55" spans="1:6" ht="18.75" customHeight="1">
      <c r="A55" s="10"/>
      <c r="B55" s="148"/>
      <c r="C55" s="149"/>
      <c r="D55" s="10"/>
      <c r="E55" s="10"/>
      <c r="F55"/>
    </row>
    <row r="56" spans="1:6" ht="12.75">
      <c r="A56"/>
      <c r="B56"/>
      <c r="C56"/>
      <c r="D56"/>
      <c r="E56"/>
      <c r="F56"/>
    </row>
    <row r="57" spans="2:6" ht="40.5" customHeight="1">
      <c r="B57"/>
      <c r="C57"/>
      <c r="D57"/>
      <c r="E57"/>
      <c r="F57"/>
    </row>
    <row r="58" spans="2:6" ht="10.5" customHeight="1">
      <c r="B58"/>
      <c r="C58"/>
      <c r="D58"/>
      <c r="E58"/>
      <c r="F58"/>
    </row>
    <row r="59" spans="2:6" ht="12.75" customHeight="1">
      <c r="B59"/>
      <c r="C59"/>
      <c r="D59"/>
      <c r="E59"/>
      <c r="F59"/>
    </row>
  </sheetData>
  <sheetProtection/>
  <mergeCells count="50">
    <mergeCell ref="B24:C24"/>
    <mergeCell ref="E9:E10"/>
    <mergeCell ref="B10:C10"/>
    <mergeCell ref="B15:C15"/>
    <mergeCell ref="B16:C16"/>
    <mergeCell ref="B17:C17"/>
    <mergeCell ref="B23:C23"/>
    <mergeCell ref="B11:C11"/>
    <mergeCell ref="B12:C12"/>
    <mergeCell ref="B13:C13"/>
    <mergeCell ref="B14:C14"/>
    <mergeCell ref="C6:E6"/>
    <mergeCell ref="A9:A10"/>
    <mergeCell ref="A1:E1"/>
    <mergeCell ref="A2:D2"/>
    <mergeCell ref="E2:E4"/>
    <mergeCell ref="A3:D3"/>
    <mergeCell ref="A4:D4"/>
    <mergeCell ref="A5:E5"/>
    <mergeCell ref="B9:C9"/>
    <mergeCell ref="B34:C34"/>
    <mergeCell ref="B18:C18"/>
    <mergeCell ref="A19:A26"/>
    <mergeCell ref="B19:C19"/>
    <mergeCell ref="B20:C20"/>
    <mergeCell ref="B25:C25"/>
    <mergeCell ref="B26:C26"/>
    <mergeCell ref="B21:C21"/>
    <mergeCell ref="B22:C22"/>
    <mergeCell ref="A11:A18"/>
    <mergeCell ref="B41:C41"/>
    <mergeCell ref="B42:C42"/>
    <mergeCell ref="A27:A34"/>
    <mergeCell ref="B27:C27"/>
    <mergeCell ref="B28:C28"/>
    <mergeCell ref="B29:C29"/>
    <mergeCell ref="B30:C30"/>
    <mergeCell ref="B31:C31"/>
    <mergeCell ref="B32:C32"/>
    <mergeCell ref="B33:C33"/>
    <mergeCell ref="A46:D46"/>
    <mergeCell ref="A47:D47"/>
    <mergeCell ref="A53:D53"/>
    <mergeCell ref="A35:A42"/>
    <mergeCell ref="B35:C35"/>
    <mergeCell ref="B36:C36"/>
    <mergeCell ref="B37:C37"/>
    <mergeCell ref="B38:C38"/>
    <mergeCell ref="B39:C39"/>
    <mergeCell ref="B40:C40"/>
  </mergeCells>
  <hyperlinks>
    <hyperlink ref="A4:D4" r:id="rId1" display="Смотрите виды и характеристики компакт ламината KronoCompact на сайте:"/>
  </hyperlinks>
  <printOptions/>
  <pageMargins left="0.75" right="0.75" top="1" bottom="1" header="0.5" footer="0.5"/>
  <pageSetup horizontalDpi="600" verticalDpi="600" orientation="portrait" paperSize="9" scale="64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38"/>
  <sheetViews>
    <sheetView workbookViewId="0" topLeftCell="A1">
      <selection activeCell="F23" sqref="F23"/>
    </sheetView>
  </sheetViews>
  <sheetFormatPr defaultColWidth="9.00390625" defaultRowHeight="12.75"/>
  <cols>
    <col min="1" max="1" width="18.375" style="96" customWidth="1"/>
    <col min="2" max="2" width="11.125" style="97" customWidth="1"/>
    <col min="7" max="7" width="8.875" style="0" customWidth="1"/>
  </cols>
  <sheetData>
    <row r="1" spans="1:2" ht="13.5" thickBot="1">
      <c r="A1" s="150" t="s">
        <v>138</v>
      </c>
      <c r="B1" s="151" t="s">
        <v>139</v>
      </c>
    </row>
    <row r="2" spans="1:2" ht="21.75" customHeight="1">
      <c r="A2" s="124" t="s">
        <v>361</v>
      </c>
      <c r="B2" s="152" t="s">
        <v>140</v>
      </c>
    </row>
    <row r="3" spans="1:2" ht="21.75" customHeight="1" thickBot="1">
      <c r="A3" s="125"/>
      <c r="B3" s="153" t="s">
        <v>141</v>
      </c>
    </row>
    <row r="4" spans="1:2" ht="12.75" customHeight="1">
      <c r="A4" s="121" t="s">
        <v>362</v>
      </c>
      <c r="B4" s="152" t="s">
        <v>142</v>
      </c>
    </row>
    <row r="5" spans="1:2" ht="12.75">
      <c r="A5" s="122"/>
      <c r="B5" s="154" t="s">
        <v>143</v>
      </c>
    </row>
    <row r="6" spans="1:2" ht="12.75">
      <c r="A6" s="122"/>
      <c r="B6" s="154" t="s">
        <v>144</v>
      </c>
    </row>
    <row r="7" spans="1:2" ht="12.75">
      <c r="A7" s="122"/>
      <c r="B7" s="154" t="s">
        <v>146</v>
      </c>
    </row>
    <row r="8" spans="1:2" ht="12.75">
      <c r="A8" s="122"/>
      <c r="B8" s="154" t="s">
        <v>147</v>
      </c>
    </row>
    <row r="9" spans="1:2" ht="12.75">
      <c r="A9" s="122"/>
      <c r="B9" s="154" t="s">
        <v>148</v>
      </c>
    </row>
    <row r="10" spans="1:2" ht="12.75">
      <c r="A10" s="122"/>
      <c r="B10" s="154" t="s">
        <v>149</v>
      </c>
    </row>
    <row r="11" spans="1:2" ht="12.75">
      <c r="A11" s="122"/>
      <c r="B11" s="154" t="s">
        <v>151</v>
      </c>
    </row>
    <row r="12" spans="1:2" ht="12.75">
      <c r="A12" s="122"/>
      <c r="B12" s="154" t="s">
        <v>154</v>
      </c>
    </row>
    <row r="13" spans="1:2" ht="12.75">
      <c r="A13" s="122"/>
      <c r="B13" s="154" t="s">
        <v>155</v>
      </c>
    </row>
    <row r="14" spans="1:2" ht="12.75">
      <c r="A14" s="122"/>
      <c r="B14" s="154" t="s">
        <v>156</v>
      </c>
    </row>
    <row r="15" spans="1:2" ht="12.75">
      <c r="A15" s="122"/>
      <c r="B15" s="156" t="s">
        <v>157</v>
      </c>
    </row>
    <row r="16" spans="1:2" ht="12.75">
      <c r="A16" s="122"/>
      <c r="B16" s="156" t="s">
        <v>158</v>
      </c>
    </row>
    <row r="17" spans="1:2" ht="12.75">
      <c r="A17" s="122"/>
      <c r="B17" s="156" t="s">
        <v>159</v>
      </c>
    </row>
    <row r="18" spans="1:2" ht="12.75">
      <c r="A18" s="122"/>
      <c r="B18" s="156" t="s">
        <v>160</v>
      </c>
    </row>
    <row r="19" spans="1:2" ht="12.75">
      <c r="A19" s="122"/>
      <c r="B19" s="156" t="s">
        <v>161</v>
      </c>
    </row>
    <row r="20" spans="1:2" ht="12.75" customHeight="1">
      <c r="A20" s="122"/>
      <c r="B20" s="156" t="s">
        <v>313</v>
      </c>
    </row>
    <row r="21" spans="1:2" ht="12.75">
      <c r="A21" s="122"/>
      <c r="B21" s="156" t="s">
        <v>162</v>
      </c>
    </row>
    <row r="22" spans="1:2" ht="12.75">
      <c r="A22" s="122"/>
      <c r="B22" s="156" t="s">
        <v>163</v>
      </c>
    </row>
    <row r="23" spans="1:2" ht="12.75">
      <c r="A23" s="122"/>
      <c r="B23" s="156" t="s">
        <v>164</v>
      </c>
    </row>
    <row r="24" spans="1:2" ht="12.75">
      <c r="A24" s="122"/>
      <c r="B24" s="156" t="s">
        <v>165</v>
      </c>
    </row>
    <row r="25" spans="1:2" ht="12.75">
      <c r="A25" s="122"/>
      <c r="B25" s="156" t="s">
        <v>169</v>
      </c>
    </row>
    <row r="26" spans="1:2" ht="12.75">
      <c r="A26" s="122"/>
      <c r="B26" s="156" t="s">
        <v>171</v>
      </c>
    </row>
    <row r="27" spans="1:2" ht="12.75">
      <c r="A27" s="122"/>
      <c r="B27" s="156" t="s">
        <v>183</v>
      </c>
    </row>
    <row r="28" spans="1:2" ht="12.75">
      <c r="A28" s="122"/>
      <c r="B28" s="156" t="s">
        <v>188</v>
      </c>
    </row>
    <row r="29" spans="1:2" ht="12.75">
      <c r="A29" s="122"/>
      <c r="B29" s="156" t="s">
        <v>189</v>
      </c>
    </row>
    <row r="30" spans="1:2" ht="13.5" thickBot="1">
      <c r="A30" s="123"/>
      <c r="B30" s="153" t="s">
        <v>191</v>
      </c>
    </row>
    <row r="31" spans="1:2" ht="12.75">
      <c r="A31" s="121" t="s">
        <v>363</v>
      </c>
      <c r="B31" s="152" t="s">
        <v>230</v>
      </c>
    </row>
    <row r="32" spans="1:2" ht="12.75">
      <c r="A32" s="122"/>
      <c r="B32" s="154" t="s">
        <v>231</v>
      </c>
    </row>
    <row r="33" spans="1:2" ht="12.75">
      <c r="A33" s="122"/>
      <c r="B33" s="154" t="s">
        <v>232</v>
      </c>
    </row>
    <row r="34" spans="1:2" ht="12.75">
      <c r="A34" s="122"/>
      <c r="B34" s="154" t="s">
        <v>233</v>
      </c>
    </row>
    <row r="35" spans="1:2" ht="12.75">
      <c r="A35" s="122"/>
      <c r="B35" s="154" t="s">
        <v>234</v>
      </c>
    </row>
    <row r="36" spans="1:2" ht="12.75">
      <c r="A36" s="122"/>
      <c r="B36" s="154" t="s">
        <v>235</v>
      </c>
    </row>
    <row r="37" spans="1:2" ht="12.75">
      <c r="A37" s="122"/>
      <c r="B37" s="154" t="s">
        <v>236</v>
      </c>
    </row>
    <row r="38" spans="1:2" ht="12.75">
      <c r="A38" s="122"/>
      <c r="B38" s="154" t="s">
        <v>237</v>
      </c>
    </row>
    <row r="39" spans="1:2" ht="12.75">
      <c r="A39" s="122"/>
      <c r="B39" s="154" t="s">
        <v>238</v>
      </c>
    </row>
    <row r="40" spans="1:2" ht="12.75">
      <c r="A40" s="122"/>
      <c r="B40" s="154" t="s">
        <v>239</v>
      </c>
    </row>
    <row r="41" spans="1:2" ht="12.75">
      <c r="A41" s="122"/>
      <c r="B41" s="154" t="s">
        <v>240</v>
      </c>
    </row>
    <row r="42" spans="1:2" ht="12.75">
      <c r="A42" s="122"/>
      <c r="B42" s="154" t="s">
        <v>245</v>
      </c>
    </row>
    <row r="43" spans="1:2" ht="12.75">
      <c r="A43" s="122"/>
      <c r="B43" s="154" t="s">
        <v>248</v>
      </c>
    </row>
    <row r="44" spans="1:2" ht="12.75">
      <c r="A44" s="122"/>
      <c r="B44" s="154" t="s">
        <v>249</v>
      </c>
    </row>
    <row r="45" spans="1:2" ht="13.5" thickBot="1">
      <c r="A45" s="123"/>
      <c r="B45" s="153" t="s">
        <v>251</v>
      </c>
    </row>
    <row r="46" spans="1:2" ht="12.75">
      <c r="A46" s="121" t="s">
        <v>372</v>
      </c>
      <c r="B46" s="152" t="s">
        <v>194</v>
      </c>
    </row>
    <row r="47" spans="1:2" ht="12.75">
      <c r="A47" s="122"/>
      <c r="B47" s="154" t="s">
        <v>195</v>
      </c>
    </row>
    <row r="48" spans="1:2" ht="12.75">
      <c r="A48" s="122"/>
      <c r="B48" s="154" t="s">
        <v>196</v>
      </c>
    </row>
    <row r="49" spans="1:2" ht="12.75">
      <c r="A49" s="122"/>
      <c r="B49" s="154" t="s">
        <v>197</v>
      </c>
    </row>
    <row r="50" spans="1:2" ht="12.75">
      <c r="A50" s="122"/>
      <c r="B50" s="154" t="s">
        <v>198</v>
      </c>
    </row>
    <row r="51" spans="1:2" ht="12.75">
      <c r="A51" s="122"/>
      <c r="B51" s="154" t="s">
        <v>145</v>
      </c>
    </row>
    <row r="52" spans="1:2" ht="12.75">
      <c r="A52" s="122"/>
      <c r="B52" s="154" t="s">
        <v>150</v>
      </c>
    </row>
    <row r="53" spans="1:2" ht="12.75">
      <c r="A53" s="122"/>
      <c r="B53" s="154" t="s">
        <v>152</v>
      </c>
    </row>
    <row r="54" spans="1:2" ht="12.75">
      <c r="A54" s="122"/>
      <c r="B54" s="154" t="s">
        <v>153</v>
      </c>
    </row>
    <row r="55" spans="1:2" ht="12.75">
      <c r="A55" s="122"/>
      <c r="B55" s="154" t="s">
        <v>166</v>
      </c>
    </row>
    <row r="56" spans="1:2" ht="12.75">
      <c r="A56" s="122"/>
      <c r="B56" s="154" t="s">
        <v>167</v>
      </c>
    </row>
    <row r="57" spans="1:2" ht="12.75" customHeight="1">
      <c r="A57" s="122"/>
      <c r="B57" s="154" t="s">
        <v>168</v>
      </c>
    </row>
    <row r="58" spans="1:2" ht="12.75">
      <c r="A58" s="122"/>
      <c r="B58" s="154" t="s">
        <v>170</v>
      </c>
    </row>
    <row r="59" spans="1:2" ht="12.75">
      <c r="A59" s="122"/>
      <c r="B59" s="154" t="s">
        <v>172</v>
      </c>
    </row>
    <row r="60" spans="1:2" ht="12.75">
      <c r="A60" s="122"/>
      <c r="B60" s="154" t="s">
        <v>173</v>
      </c>
    </row>
    <row r="61" spans="1:2" ht="12.75">
      <c r="A61" s="122"/>
      <c r="B61" s="154" t="s">
        <v>174</v>
      </c>
    </row>
    <row r="62" spans="1:2" ht="12.75" customHeight="1">
      <c r="A62" s="122"/>
      <c r="B62" s="154" t="s">
        <v>175</v>
      </c>
    </row>
    <row r="63" spans="1:2" ht="12.75">
      <c r="A63" s="122"/>
      <c r="B63" s="154" t="s">
        <v>176</v>
      </c>
    </row>
    <row r="64" spans="1:2" ht="12.75">
      <c r="A64" s="122"/>
      <c r="B64" s="154" t="s">
        <v>314</v>
      </c>
    </row>
    <row r="65" spans="1:2" ht="12.75">
      <c r="A65" s="122"/>
      <c r="B65" s="154" t="s">
        <v>178</v>
      </c>
    </row>
    <row r="66" spans="1:2" ht="12.75">
      <c r="A66" s="122"/>
      <c r="B66" s="154" t="s">
        <v>179</v>
      </c>
    </row>
    <row r="67" spans="1:2" ht="12.75">
      <c r="A67" s="122"/>
      <c r="B67" s="154" t="s">
        <v>180</v>
      </c>
    </row>
    <row r="68" spans="1:2" ht="12.75">
      <c r="A68" s="122"/>
      <c r="B68" s="154" t="s">
        <v>181</v>
      </c>
    </row>
    <row r="69" spans="1:2" ht="12.75">
      <c r="A69" s="122"/>
      <c r="B69" s="154" t="s">
        <v>182</v>
      </c>
    </row>
    <row r="70" spans="1:2" ht="12.75">
      <c r="A70" s="122"/>
      <c r="B70" s="154" t="s">
        <v>184</v>
      </c>
    </row>
    <row r="71" spans="1:2" ht="12.75">
      <c r="A71" s="122"/>
      <c r="B71" s="154" t="s">
        <v>185</v>
      </c>
    </row>
    <row r="72" spans="1:2" ht="12.75">
      <c r="A72" s="122"/>
      <c r="B72" s="154" t="s">
        <v>186</v>
      </c>
    </row>
    <row r="73" spans="1:18" ht="12.75">
      <c r="A73" s="122"/>
      <c r="B73" s="154" t="s">
        <v>187</v>
      </c>
      <c r="R73" t="s">
        <v>212</v>
      </c>
    </row>
    <row r="74" spans="1:2" ht="12.75">
      <c r="A74" s="122"/>
      <c r="B74" s="154" t="s">
        <v>190</v>
      </c>
    </row>
    <row r="75" spans="1:2" ht="12.75">
      <c r="A75" s="122"/>
      <c r="B75" s="154" t="s">
        <v>192</v>
      </c>
    </row>
    <row r="76" spans="1:2" ht="13.5" thickBot="1">
      <c r="A76" s="123"/>
      <c r="B76" s="153" t="s">
        <v>193</v>
      </c>
    </row>
    <row r="77" spans="1:2" ht="12.75">
      <c r="A77" s="121" t="s">
        <v>373</v>
      </c>
      <c r="B77" s="152" t="s">
        <v>354</v>
      </c>
    </row>
    <row r="78" spans="1:2" ht="12.75">
      <c r="A78" s="122"/>
      <c r="B78" s="154" t="s">
        <v>228</v>
      </c>
    </row>
    <row r="79" spans="1:2" ht="12.75">
      <c r="A79" s="122"/>
      <c r="B79" s="154" t="s">
        <v>200</v>
      </c>
    </row>
    <row r="80" spans="1:2" ht="12.75">
      <c r="A80" s="122"/>
      <c r="B80" s="154" t="s">
        <v>201</v>
      </c>
    </row>
    <row r="81" spans="1:2" ht="12.75">
      <c r="A81" s="122"/>
      <c r="B81" s="154" t="s">
        <v>242</v>
      </c>
    </row>
    <row r="82" spans="1:2" ht="12.75">
      <c r="A82" s="122"/>
      <c r="B82" s="154" t="s">
        <v>243</v>
      </c>
    </row>
    <row r="83" spans="1:2" ht="12.75">
      <c r="A83" s="122"/>
      <c r="B83" s="154" t="s">
        <v>208</v>
      </c>
    </row>
    <row r="84" spans="1:2" ht="13.5" thickBot="1">
      <c r="A84" s="123"/>
      <c r="B84" s="153" t="s">
        <v>209</v>
      </c>
    </row>
    <row r="85" spans="1:2" ht="12.75">
      <c r="A85" s="121" t="s">
        <v>374</v>
      </c>
      <c r="B85" s="152" t="s">
        <v>255</v>
      </c>
    </row>
    <row r="86" spans="1:2" ht="12.75">
      <c r="A86" s="122"/>
      <c r="B86" s="154" t="s">
        <v>256</v>
      </c>
    </row>
    <row r="87" spans="1:2" ht="12.75">
      <c r="A87" s="122"/>
      <c r="B87" s="154" t="s">
        <v>257</v>
      </c>
    </row>
    <row r="88" spans="1:2" ht="12.75">
      <c r="A88" s="122"/>
      <c r="B88" s="154" t="s">
        <v>258</v>
      </c>
    </row>
    <row r="89" spans="1:2" ht="12.75">
      <c r="A89" s="122"/>
      <c r="B89" s="154" t="s">
        <v>259</v>
      </c>
    </row>
    <row r="90" spans="1:2" ht="12.75" customHeight="1">
      <c r="A90" s="122"/>
      <c r="B90" s="154" t="s">
        <v>260</v>
      </c>
    </row>
    <row r="91" spans="1:2" ht="12.75">
      <c r="A91" s="122"/>
      <c r="B91" s="154" t="s">
        <v>261</v>
      </c>
    </row>
    <row r="92" spans="1:2" ht="12.75">
      <c r="A92" s="122"/>
      <c r="B92" s="154" t="s">
        <v>317</v>
      </c>
    </row>
    <row r="93" spans="1:2" ht="12.75">
      <c r="A93" s="122"/>
      <c r="B93" s="154" t="s">
        <v>317</v>
      </c>
    </row>
    <row r="94" spans="1:2" ht="12.75">
      <c r="A94" s="122"/>
      <c r="B94" s="154" t="s">
        <v>210</v>
      </c>
    </row>
    <row r="95" spans="1:2" ht="12.75">
      <c r="A95" s="122"/>
      <c r="B95" s="154" t="s">
        <v>211</v>
      </c>
    </row>
    <row r="96" spans="1:2" ht="12.75">
      <c r="A96" s="122"/>
      <c r="B96" s="154" t="s">
        <v>318</v>
      </c>
    </row>
    <row r="97" spans="1:2" ht="12.75">
      <c r="A97" s="122"/>
      <c r="B97" s="154" t="s">
        <v>276</v>
      </c>
    </row>
    <row r="98" spans="1:2" ht="12.75">
      <c r="A98" s="122"/>
      <c r="B98" s="154" t="s">
        <v>319</v>
      </c>
    </row>
    <row r="99" spans="1:2" ht="12.75">
      <c r="A99" s="122"/>
      <c r="B99" s="154" t="s">
        <v>320</v>
      </c>
    </row>
    <row r="100" spans="1:2" ht="12.75">
      <c r="A100" s="122"/>
      <c r="B100" s="154" t="s">
        <v>321</v>
      </c>
    </row>
    <row r="101" spans="1:2" ht="12.75">
      <c r="A101" s="122"/>
      <c r="B101" s="154" t="s">
        <v>277</v>
      </c>
    </row>
    <row r="102" spans="1:2" ht="12.75">
      <c r="A102" s="122"/>
      <c r="B102" s="154" t="s">
        <v>322</v>
      </c>
    </row>
    <row r="103" spans="1:2" ht="12.75">
      <c r="A103" s="122"/>
      <c r="B103" s="154" t="s">
        <v>262</v>
      </c>
    </row>
    <row r="104" spans="1:2" ht="12.75">
      <c r="A104" s="122"/>
      <c r="B104" s="154" t="s">
        <v>263</v>
      </c>
    </row>
    <row r="105" spans="1:2" ht="12.75">
      <c r="A105" s="122"/>
      <c r="B105" s="154" t="s">
        <v>264</v>
      </c>
    </row>
    <row r="106" spans="1:2" ht="12.75">
      <c r="A106" s="122"/>
      <c r="B106" s="154" t="s">
        <v>213</v>
      </c>
    </row>
    <row r="107" spans="1:2" ht="12.75">
      <c r="A107" s="122"/>
      <c r="B107" s="154" t="s">
        <v>214</v>
      </c>
    </row>
    <row r="108" spans="1:2" ht="12.75">
      <c r="A108" s="122"/>
      <c r="B108" s="154" t="s">
        <v>265</v>
      </c>
    </row>
    <row r="109" spans="1:2" ht="12.75">
      <c r="A109" s="122"/>
      <c r="B109" s="154" t="s">
        <v>266</v>
      </c>
    </row>
    <row r="110" spans="1:2" ht="12.75">
      <c r="A110" s="122"/>
      <c r="B110" s="154" t="s">
        <v>375</v>
      </c>
    </row>
    <row r="111" spans="1:2" ht="12.75">
      <c r="A111" s="122"/>
      <c r="B111" s="154" t="s">
        <v>215</v>
      </c>
    </row>
    <row r="112" spans="1:2" ht="12.75">
      <c r="A112" s="122"/>
      <c r="B112" s="154" t="s">
        <v>216</v>
      </c>
    </row>
    <row r="113" spans="1:2" ht="12.75">
      <c r="A113" s="122"/>
      <c r="B113" s="154" t="s">
        <v>217</v>
      </c>
    </row>
    <row r="114" spans="1:2" ht="12.75">
      <c r="A114" s="122"/>
      <c r="B114" s="154" t="s">
        <v>218</v>
      </c>
    </row>
    <row r="115" spans="1:2" ht="12.75">
      <c r="A115" s="122"/>
      <c r="B115" s="154" t="s">
        <v>219</v>
      </c>
    </row>
    <row r="116" spans="1:2" ht="12.75">
      <c r="A116" s="122"/>
      <c r="B116" s="154" t="s">
        <v>220</v>
      </c>
    </row>
    <row r="117" spans="1:2" ht="12.75">
      <c r="A117" s="122"/>
      <c r="B117" s="154" t="s">
        <v>221</v>
      </c>
    </row>
    <row r="118" spans="1:2" ht="12.75">
      <c r="A118" s="122"/>
      <c r="B118" s="154" t="s">
        <v>222</v>
      </c>
    </row>
    <row r="119" spans="1:2" ht="12.75">
      <c r="A119" s="122"/>
      <c r="B119" s="154" t="s">
        <v>223</v>
      </c>
    </row>
    <row r="120" spans="1:2" ht="12.75">
      <c r="A120" s="122"/>
      <c r="B120" s="154" t="s">
        <v>224</v>
      </c>
    </row>
    <row r="121" spans="1:2" ht="12.75">
      <c r="A121" s="122"/>
      <c r="B121" s="154" t="s">
        <v>225</v>
      </c>
    </row>
    <row r="122" spans="1:2" ht="12.75">
      <c r="A122" s="122"/>
      <c r="B122" s="154" t="s">
        <v>268</v>
      </c>
    </row>
    <row r="123" spans="1:2" ht="12.75">
      <c r="A123" s="122"/>
      <c r="B123" s="154" t="s">
        <v>226</v>
      </c>
    </row>
    <row r="124" spans="1:2" ht="12.75">
      <c r="A124" s="122"/>
      <c r="B124" s="154" t="s">
        <v>227</v>
      </c>
    </row>
    <row r="125" spans="1:2" ht="12.75">
      <c r="A125" s="122"/>
      <c r="B125" s="154" t="s">
        <v>241</v>
      </c>
    </row>
    <row r="126" spans="1:2" ht="12.75">
      <c r="A126" s="122"/>
      <c r="B126" s="154" t="s">
        <v>202</v>
      </c>
    </row>
    <row r="127" spans="1:2" ht="12.75">
      <c r="A127" s="122"/>
      <c r="B127" s="154" t="s">
        <v>203</v>
      </c>
    </row>
    <row r="128" spans="1:2" ht="12.75">
      <c r="A128" s="122"/>
      <c r="B128" s="154" t="s">
        <v>204</v>
      </c>
    </row>
    <row r="129" spans="1:2" ht="12.75" customHeight="1">
      <c r="A129" s="122"/>
      <c r="B129" s="154" t="s">
        <v>205</v>
      </c>
    </row>
    <row r="130" spans="1:2" ht="12.75">
      <c r="A130" s="122"/>
      <c r="B130" s="154" t="s">
        <v>244</v>
      </c>
    </row>
    <row r="131" spans="1:2" ht="12.75">
      <c r="A131" s="122"/>
      <c r="B131" s="154" t="s">
        <v>206</v>
      </c>
    </row>
    <row r="132" spans="1:2" ht="12.75">
      <c r="A132" s="122"/>
      <c r="B132" s="154" t="s">
        <v>207</v>
      </c>
    </row>
    <row r="133" spans="1:2" ht="12.75">
      <c r="A133" s="122"/>
      <c r="B133" s="154" t="s">
        <v>246</v>
      </c>
    </row>
    <row r="134" spans="1:2" ht="12.75" customHeight="1">
      <c r="A134" s="122"/>
      <c r="B134" s="154" t="s">
        <v>247</v>
      </c>
    </row>
    <row r="135" spans="1:2" ht="12.75">
      <c r="A135" s="122"/>
      <c r="B135" s="154" t="s">
        <v>250</v>
      </c>
    </row>
    <row r="136" spans="1:2" ht="12.75">
      <c r="A136" s="122"/>
      <c r="B136" s="154" t="s">
        <v>252</v>
      </c>
    </row>
    <row r="137" spans="1:2" ht="12.75">
      <c r="A137" s="122"/>
      <c r="B137" s="154" t="s">
        <v>253</v>
      </c>
    </row>
    <row r="138" spans="1:2" ht="13.5" thickBot="1">
      <c r="A138" s="123"/>
      <c r="B138" s="153" t="s">
        <v>254</v>
      </c>
    </row>
    <row r="163" ht="12.75" customHeight="1"/>
    <row r="249" ht="12.75" customHeight="1"/>
  </sheetData>
  <mergeCells count="6">
    <mergeCell ref="A85:A138"/>
    <mergeCell ref="A2:A3"/>
    <mergeCell ref="A4:A30"/>
    <mergeCell ref="A31:A45"/>
    <mergeCell ref="A46:A76"/>
    <mergeCell ref="A77:A8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3"/>
  <sheetViews>
    <sheetView workbookViewId="0" topLeftCell="A1">
      <selection activeCell="J16" sqref="J16"/>
    </sheetView>
  </sheetViews>
  <sheetFormatPr defaultColWidth="9.00390625" defaultRowHeight="12.75"/>
  <cols>
    <col min="1" max="1" width="18.625" style="15" customWidth="1"/>
    <col min="2" max="2" width="17.00390625" style="13" customWidth="1"/>
    <col min="3" max="5" width="17.75390625" style="13" customWidth="1"/>
    <col min="6" max="6" width="18.125" style="13" customWidth="1"/>
  </cols>
  <sheetData>
    <row r="1" spans="1:6" ht="86.25" customHeight="1">
      <c r="A1" s="176"/>
      <c r="B1" s="176"/>
      <c r="C1" s="176"/>
      <c r="D1" s="176"/>
      <c r="E1" s="176"/>
      <c r="F1"/>
    </row>
    <row r="2" spans="1:6" ht="36" customHeight="1">
      <c r="A2" s="177" t="s">
        <v>0</v>
      </c>
      <c r="B2" s="177"/>
      <c r="C2" s="177"/>
      <c r="D2" s="177"/>
      <c r="E2" s="176"/>
      <c r="F2"/>
    </row>
    <row r="3" spans="1:6" ht="13.5" customHeight="1">
      <c r="A3" s="178" t="s">
        <v>1</v>
      </c>
      <c r="B3" s="178"/>
      <c r="C3" s="178"/>
      <c r="D3" s="178"/>
      <c r="E3" s="176"/>
      <c r="F3"/>
    </row>
    <row r="4" spans="1:6" ht="26.25" customHeight="1">
      <c r="A4" s="179" t="s">
        <v>2</v>
      </c>
      <c r="B4" s="179"/>
      <c r="C4" s="179"/>
      <c r="D4" s="179"/>
      <c r="E4" s="176"/>
      <c r="F4"/>
    </row>
    <row r="5" spans="1:6" ht="6.75" customHeight="1">
      <c r="A5" s="176"/>
      <c r="B5" s="176"/>
      <c r="C5" s="176"/>
      <c r="D5" s="176"/>
      <c r="E5" s="176"/>
      <c r="F5"/>
    </row>
    <row r="6" spans="1:7" ht="12.75" customHeight="1">
      <c r="A6" s="1"/>
      <c r="B6" s="2"/>
      <c r="C6" s="173" t="s">
        <v>74</v>
      </c>
      <c r="D6" s="173"/>
      <c r="E6" s="173"/>
      <c r="G6" s="5"/>
    </row>
    <row r="7" spans="1:7" ht="12.75" customHeight="1">
      <c r="A7" s="1"/>
      <c r="B7" s="2"/>
      <c r="C7" s="3"/>
      <c r="D7" s="3"/>
      <c r="E7" s="3"/>
      <c r="F7" s="4"/>
      <c r="G7" s="5"/>
    </row>
    <row r="8" spans="1:8" s="9" customFormat="1" ht="17.25" customHeight="1">
      <c r="A8" s="6"/>
      <c r="B8" s="2"/>
      <c r="C8" s="2"/>
      <c r="D8" s="93" t="s">
        <v>134</v>
      </c>
      <c r="E8" s="3"/>
      <c r="F8" s="7"/>
      <c r="G8" s="8"/>
      <c r="H8" s="8"/>
    </row>
    <row r="9" spans="1:8" s="9" customFormat="1" ht="9.75" customHeight="1" thickBot="1">
      <c r="A9" s="6"/>
      <c r="B9" s="2"/>
      <c r="C9" s="2"/>
      <c r="D9" s="3"/>
      <c r="E9" s="3"/>
      <c r="F9" s="4"/>
      <c r="G9" s="5"/>
      <c r="H9" s="8"/>
    </row>
    <row r="10" spans="1:8" s="9" customFormat="1" ht="12.75" customHeight="1" thickBot="1">
      <c r="A10" s="210" t="s">
        <v>4</v>
      </c>
      <c r="B10" s="211"/>
      <c r="C10" s="212" t="s">
        <v>376</v>
      </c>
      <c r="D10" s="213"/>
      <c r="E10" s="214"/>
      <c r="F10" s="155" t="s">
        <v>132</v>
      </c>
      <c r="G10" s="8"/>
      <c r="H10" s="8"/>
    </row>
    <row r="11" spans="1:8" s="9" customFormat="1" ht="12.75" customHeight="1" thickBot="1">
      <c r="A11" s="215" t="s">
        <v>133</v>
      </c>
      <c r="B11" s="216"/>
      <c r="C11" s="217" t="s">
        <v>377</v>
      </c>
      <c r="D11" s="218" t="s">
        <v>362</v>
      </c>
      <c r="E11" s="219" t="s">
        <v>372</v>
      </c>
      <c r="F11" s="155"/>
      <c r="G11" s="8"/>
      <c r="H11" s="8"/>
    </row>
    <row r="12" spans="1:8" s="9" customFormat="1" ht="12.75" customHeight="1">
      <c r="A12" s="220" t="s">
        <v>378</v>
      </c>
      <c r="B12" s="220"/>
      <c r="C12" s="221">
        <f>64.741644*Главная!B135</f>
        <v>1974.6201419999998</v>
      </c>
      <c r="D12" s="222">
        <f>67.947528*Главная!B135</f>
        <v>2072.399604</v>
      </c>
      <c r="E12" s="223">
        <f>78.490368*Главная!B135</f>
        <v>2393.956224</v>
      </c>
      <c r="F12" s="224">
        <v>13</v>
      </c>
      <c r="G12" s="8"/>
      <c r="H12" s="8"/>
    </row>
    <row r="13" spans="1:8" s="9" customFormat="1" ht="12.75" customHeight="1">
      <c r="A13" s="225" t="s">
        <v>91</v>
      </c>
      <c r="B13" s="225"/>
      <c r="C13" s="226">
        <f>75.284484*Главная!B135</f>
        <v>2296.176762</v>
      </c>
      <c r="D13" s="227">
        <f>78.189144*Главная!B135</f>
        <v>2384.768892</v>
      </c>
      <c r="E13" s="228">
        <f>91.292388*Главная!B135</f>
        <v>2784.417834</v>
      </c>
      <c r="F13" s="229">
        <v>11</v>
      </c>
      <c r="G13" s="8"/>
      <c r="H13" s="8"/>
    </row>
    <row r="14" spans="1:8" s="9" customFormat="1" ht="12.75" customHeight="1" thickBot="1">
      <c r="A14" s="230" t="s">
        <v>379</v>
      </c>
      <c r="B14" s="230"/>
      <c r="C14" s="231">
        <f>80.405292*Главная!B135</f>
        <v>2452.361406</v>
      </c>
      <c r="D14" s="232">
        <f>84.428784*Главная!B135</f>
        <v>2575.0779119999997</v>
      </c>
      <c r="E14" s="233">
        <f>97.510512*Главная!B135</f>
        <v>2974.070616</v>
      </c>
      <c r="F14" s="234">
        <v>10</v>
      </c>
      <c r="G14" s="8"/>
      <c r="H14" s="8"/>
    </row>
    <row r="15" spans="1:8" s="9" customFormat="1" ht="12.75" customHeight="1">
      <c r="A15" s="47"/>
      <c r="B15" s="10"/>
      <c r="C15" s="11"/>
      <c r="D15" s="141"/>
      <c r="E15" s="11"/>
      <c r="F15" s="7"/>
      <c r="G15" s="235"/>
      <c r="H15" s="8"/>
    </row>
    <row r="16" spans="1:8" s="9" customFormat="1" ht="12.75" customHeight="1">
      <c r="A16" s="47" t="s">
        <v>380</v>
      </c>
      <c r="B16" s="10"/>
      <c r="C16" s="11"/>
      <c r="D16" s="141"/>
      <c r="E16" s="11"/>
      <c r="F16" s="7"/>
      <c r="G16" s="235"/>
      <c r="H16" s="8"/>
    </row>
    <row r="17" spans="1:8" s="9" customFormat="1" ht="12.75" customHeight="1">
      <c r="A17" s="47" t="s">
        <v>381</v>
      </c>
      <c r="B17" s="10"/>
      <c r="C17" s="11"/>
      <c r="D17" s="141"/>
      <c r="E17" s="11"/>
      <c r="F17" s="7"/>
      <c r="G17" s="235"/>
      <c r="H17" s="8"/>
    </row>
    <row r="18" spans="1:8" s="9" customFormat="1" ht="12.75" customHeight="1">
      <c r="A18" s="47"/>
      <c r="B18" s="10"/>
      <c r="C18" s="11"/>
      <c r="D18" s="141"/>
      <c r="E18" s="11"/>
      <c r="F18" s="7"/>
      <c r="G18" s="235"/>
      <c r="H18" s="8"/>
    </row>
    <row r="19" spans="1:8" s="9" customFormat="1" ht="12.75" customHeight="1">
      <c r="A19" s="236" t="s">
        <v>382</v>
      </c>
      <c r="B19" s="83" t="s">
        <v>383</v>
      </c>
      <c r="C19" s="11"/>
      <c r="D19" s="141"/>
      <c r="E19" s="11"/>
      <c r="F19" s="7"/>
      <c r="G19" s="235"/>
      <c r="H19" s="8"/>
    </row>
    <row r="20" spans="1:8" s="9" customFormat="1" ht="12.75" customHeight="1">
      <c r="A20" s="237"/>
      <c r="B20" s="238"/>
      <c r="C20" s="11"/>
      <c r="D20" s="141"/>
      <c r="E20" s="11"/>
      <c r="F20" s="7"/>
      <c r="G20" s="235"/>
      <c r="H20" s="8"/>
    </row>
    <row r="21" spans="1:8" s="9" customFormat="1" ht="12.75" customHeight="1">
      <c r="A21" s="239" t="s">
        <v>362</v>
      </c>
      <c r="B21" s="69" t="s">
        <v>384</v>
      </c>
      <c r="C21" s="69" t="s">
        <v>143</v>
      </c>
      <c r="D21" s="69" t="s">
        <v>144</v>
      </c>
      <c r="E21" s="69" t="s">
        <v>145</v>
      </c>
      <c r="H21" s="8"/>
    </row>
    <row r="22" spans="1:5" s="9" customFormat="1" ht="12.75" customHeight="1">
      <c r="A22" s="239"/>
      <c r="B22" s="69" t="s">
        <v>146</v>
      </c>
      <c r="C22" s="69" t="s">
        <v>147</v>
      </c>
      <c r="D22" s="69" t="s">
        <v>385</v>
      </c>
      <c r="E22" s="69" t="s">
        <v>386</v>
      </c>
    </row>
    <row r="23" spans="1:8" s="9" customFormat="1" ht="12.75" customHeight="1">
      <c r="A23" s="8"/>
      <c r="B23" s="69" t="s">
        <v>387</v>
      </c>
      <c r="C23" s="69" t="s">
        <v>388</v>
      </c>
      <c r="D23" s="69" t="s">
        <v>389</v>
      </c>
      <c r="E23" s="69" t="s">
        <v>189</v>
      </c>
      <c r="F23" s="12"/>
      <c r="G23" s="12"/>
      <c r="H23" s="8"/>
    </row>
    <row r="24" spans="4:8" s="9" customFormat="1" ht="12.75" customHeight="1">
      <c r="D24" s="141"/>
      <c r="E24" s="11"/>
      <c r="F24" s="7"/>
      <c r="G24" s="235"/>
      <c r="H24" s="8"/>
    </row>
    <row r="25" spans="1:8" s="9" customFormat="1" ht="12.75" customHeight="1">
      <c r="A25" s="240" t="s">
        <v>372</v>
      </c>
      <c r="B25" s="69" t="s">
        <v>390</v>
      </c>
      <c r="C25" s="69" t="s">
        <v>391</v>
      </c>
      <c r="D25" s="11"/>
      <c r="E25" s="11"/>
      <c r="F25" s="7"/>
      <c r="G25" s="235"/>
      <c r="H25" s="8"/>
    </row>
    <row r="26" spans="1:8" s="9" customFormat="1" ht="12.75" customHeight="1">
      <c r="A26" s="47"/>
      <c r="B26" s="10"/>
      <c r="C26" s="11"/>
      <c r="D26" s="141"/>
      <c r="E26" s="11"/>
      <c r="F26" s="7"/>
      <c r="G26" s="235"/>
      <c r="H26" s="8"/>
    </row>
    <row r="27" spans="1:8" s="9" customFormat="1" ht="12.75" customHeight="1">
      <c r="A27" s="47"/>
      <c r="B27" s="10"/>
      <c r="C27" s="11"/>
      <c r="D27" s="141"/>
      <c r="E27" s="11"/>
      <c r="F27" s="7"/>
      <c r="G27" s="235"/>
      <c r="H27" s="8"/>
    </row>
    <row r="28" spans="1:8" s="9" customFormat="1" ht="12.75" customHeight="1">
      <c r="A28" s="142" t="s">
        <v>365</v>
      </c>
      <c r="B28" s="143"/>
      <c r="C28" s="141"/>
      <c r="D28" s="2"/>
      <c r="E28" s="3"/>
      <c r="F28" s="7"/>
      <c r="G28" s="235"/>
      <c r="H28" s="8"/>
    </row>
    <row r="29" spans="1:8" s="9" customFormat="1" ht="12.75" customHeight="1">
      <c r="A29" s="15"/>
      <c r="B29" s="13"/>
      <c r="C29" s="13"/>
      <c r="D29" s="144"/>
      <c r="E29" s="144"/>
      <c r="F29" s="3"/>
      <c r="G29"/>
      <c r="H29" s="8"/>
    </row>
    <row r="30" spans="1:8" s="9" customFormat="1" ht="12.75" customHeight="1">
      <c r="A30" s="161" t="s">
        <v>392</v>
      </c>
      <c r="B30" s="161"/>
      <c r="C30" s="161"/>
      <c r="D30" s="161"/>
      <c r="E30" s="10"/>
      <c r="F30" s="3"/>
      <c r="G30"/>
      <c r="H30" s="8"/>
    </row>
    <row r="31" spans="1:8" s="9" customFormat="1" ht="12.75" customHeight="1">
      <c r="A31" s="161" t="s">
        <v>393</v>
      </c>
      <c r="B31" s="161"/>
      <c r="C31" s="161"/>
      <c r="D31" s="161"/>
      <c r="E31" s="10"/>
      <c r="F31" s="3"/>
      <c r="G31"/>
      <c r="H31" s="8"/>
    </row>
    <row r="32" spans="1:8" s="9" customFormat="1" ht="12.75" customHeight="1">
      <c r="A32" s="15"/>
      <c r="B32" s="145" t="s">
        <v>368</v>
      </c>
      <c r="C32" s="145" t="s">
        <v>369</v>
      </c>
      <c r="D32" s="146"/>
      <c r="E32" s="10"/>
      <c r="F32" s="4"/>
      <c r="G32"/>
      <c r="H32" s="8"/>
    </row>
    <row r="33" spans="1:8" s="9" customFormat="1" ht="12.75" customHeight="1">
      <c r="A33" s="15"/>
      <c r="B33" s="95" t="s">
        <v>394</v>
      </c>
      <c r="C33" s="95">
        <v>105</v>
      </c>
      <c r="D33" s="146"/>
      <c r="E33" s="10"/>
      <c r="F33" s="147"/>
      <c r="G33"/>
      <c r="H33" s="8"/>
    </row>
    <row r="34" spans="1:8" s="9" customFormat="1" ht="12.75" customHeight="1">
      <c r="A34" s="10"/>
      <c r="B34" s="10"/>
      <c r="C34" s="10"/>
      <c r="D34" s="10"/>
      <c r="E34" s="10"/>
      <c r="F34"/>
      <c r="G34"/>
      <c r="H34" s="8"/>
    </row>
    <row r="35" spans="1:8" s="9" customFormat="1" ht="12.75" customHeight="1">
      <c r="A35" s="241" t="s">
        <v>395</v>
      </c>
      <c r="B35" s="241"/>
      <c r="C35" s="241"/>
      <c r="D35" s="241"/>
      <c r="E35" s="241"/>
      <c r="F35"/>
      <c r="G35"/>
      <c r="H35" s="8"/>
    </row>
    <row r="36" spans="1:8" s="9" customFormat="1" ht="9.75" customHeight="1">
      <c r="A36" s="6"/>
      <c r="B36" s="2"/>
      <c r="C36" s="2"/>
      <c r="D36" s="93"/>
      <c r="E36" s="3"/>
      <c r="F36" s="7"/>
      <c r="G36" s="8"/>
      <c r="H36" s="8"/>
    </row>
    <row r="37" spans="1:8" s="9" customFormat="1" ht="9.75" customHeight="1">
      <c r="A37" s="6"/>
      <c r="B37" s="2"/>
      <c r="C37" s="2"/>
      <c r="D37" s="93"/>
      <c r="E37" s="3"/>
      <c r="F37" s="7"/>
      <c r="G37" s="8"/>
      <c r="H37" s="8"/>
    </row>
    <row r="38" spans="1:8" s="9" customFormat="1" ht="10.5" customHeight="1">
      <c r="A38" s="10"/>
      <c r="B38" s="114"/>
      <c r="C38" s="114"/>
      <c r="D38" s="10"/>
      <c r="E38" s="10"/>
      <c r="F38"/>
      <c r="G38" s="8"/>
      <c r="H38" s="8"/>
    </row>
    <row r="39" spans="1:6" ht="18.75" customHeight="1">
      <c r="A39" s="10"/>
      <c r="B39" s="148"/>
      <c r="C39" s="149"/>
      <c r="D39" s="10"/>
      <c r="E39" s="10"/>
      <c r="F39"/>
    </row>
    <row r="40" spans="1:6" ht="12.75">
      <c r="A40"/>
      <c r="B40"/>
      <c r="C40"/>
      <c r="D40"/>
      <c r="E40"/>
      <c r="F40"/>
    </row>
    <row r="41" spans="2:6" ht="40.5" customHeight="1">
      <c r="B41"/>
      <c r="C41"/>
      <c r="D41"/>
      <c r="E41"/>
      <c r="F41"/>
    </row>
    <row r="42" spans="2:6" ht="10.5" customHeight="1">
      <c r="B42"/>
      <c r="C42"/>
      <c r="D42"/>
      <c r="E42"/>
      <c r="F42"/>
    </row>
    <row r="43" spans="2:6" ht="12.75" customHeight="1">
      <c r="B43"/>
      <c r="C43"/>
      <c r="D43"/>
      <c r="E43"/>
      <c r="F43"/>
    </row>
  </sheetData>
  <mergeCells count="18">
    <mergeCell ref="A35:E35"/>
    <mergeCell ref="A14:B14"/>
    <mergeCell ref="A21:A22"/>
    <mergeCell ref="A30:D30"/>
    <mergeCell ref="A31:D31"/>
    <mergeCell ref="F10:F11"/>
    <mergeCell ref="A11:B11"/>
    <mergeCell ref="A12:B12"/>
    <mergeCell ref="A13:B13"/>
    <mergeCell ref="A5:E5"/>
    <mergeCell ref="C6:E6"/>
    <mergeCell ref="A10:B10"/>
    <mergeCell ref="C10:E10"/>
    <mergeCell ref="A1:E1"/>
    <mergeCell ref="A2:D2"/>
    <mergeCell ref="E2:E4"/>
    <mergeCell ref="A3:D3"/>
    <mergeCell ref="A4:D4"/>
  </mergeCells>
  <hyperlinks>
    <hyperlink ref="A4:D4" r:id="rId1" display="Смотрите виды и характеристики компакт ламината KronoCompact на сайте:"/>
  </hyperlinks>
  <printOptions/>
  <pageMargins left="0.75" right="0.75" top="1" bottom="1" header="0.5" footer="0.5"/>
  <pageSetup orientation="portrait" paperSize="9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1:H36"/>
  <sheetViews>
    <sheetView zoomScalePageLayoutView="0" workbookViewId="0" topLeftCell="A1">
      <selection activeCell="L21" sqref="L21"/>
    </sheetView>
  </sheetViews>
  <sheetFormatPr defaultColWidth="9.00390625" defaultRowHeight="12.75"/>
  <cols>
    <col min="1" max="1" width="17.00390625" style="14" customWidth="1"/>
    <col min="2" max="2" width="15.625" style="14" customWidth="1"/>
    <col min="3" max="3" width="8.625" style="14" customWidth="1"/>
    <col min="4" max="4" width="7.625" style="14" customWidth="1"/>
    <col min="5" max="5" width="12.375" style="14" customWidth="1"/>
    <col min="6" max="6" width="8.125" style="14" customWidth="1"/>
    <col min="7" max="7" width="17.25390625" style="14" customWidth="1"/>
    <col min="8" max="8" width="1.875" style="14" customWidth="1"/>
    <col min="9" max="11" width="9.125" style="14" customWidth="1"/>
    <col min="14" max="15" width="12.625" style="0" customWidth="1"/>
    <col min="16" max="16" width="12.875" style="0" customWidth="1"/>
  </cols>
  <sheetData>
    <row r="1" spans="1:8" ht="49.5" customHeight="1">
      <c r="A1" s="188"/>
      <c r="B1" s="188"/>
      <c r="C1" s="188"/>
      <c r="D1" s="188"/>
      <c r="E1" s="188"/>
      <c r="F1" s="188"/>
      <c r="G1" s="188"/>
      <c r="H1" s="188"/>
    </row>
    <row r="2" spans="1:8" ht="27.75" customHeight="1">
      <c r="A2" s="115"/>
      <c r="B2" s="115"/>
      <c r="C2" s="115"/>
      <c r="D2" s="115"/>
      <c r="E2" s="115"/>
      <c r="F2" s="115"/>
      <c r="G2" s="115"/>
      <c r="H2" s="115"/>
    </row>
    <row r="3" spans="1:8" ht="18" customHeight="1">
      <c r="A3" s="189"/>
      <c r="B3" s="189"/>
      <c r="C3" s="189"/>
      <c r="D3" s="242" t="s">
        <v>396</v>
      </c>
      <c r="E3" s="242"/>
      <c r="F3" s="242"/>
      <c r="G3" s="115"/>
      <c r="H3" s="115"/>
    </row>
    <row r="4" spans="1:8" ht="31.5" customHeight="1">
      <c r="A4" s="190" t="s">
        <v>16</v>
      </c>
      <c r="B4" s="190"/>
      <c r="C4" s="190"/>
      <c r="D4" s="190"/>
      <c r="E4" s="190"/>
      <c r="F4" s="190"/>
      <c r="G4" s="190"/>
      <c r="H4" s="188"/>
    </row>
    <row r="5" spans="1:8" ht="18" customHeight="1">
      <c r="A5" s="191" t="s">
        <v>1</v>
      </c>
      <c r="B5" s="191"/>
      <c r="C5" s="191"/>
      <c r="D5" s="191"/>
      <c r="E5" s="191"/>
      <c r="F5" s="191"/>
      <c r="G5" s="191"/>
      <c r="H5" s="188"/>
    </row>
    <row r="6" spans="1:8" ht="13.5" customHeight="1">
      <c r="A6" s="192" t="s">
        <v>17</v>
      </c>
      <c r="B6" s="192"/>
      <c r="C6" s="192"/>
      <c r="D6" s="192"/>
      <c r="E6" s="192"/>
      <c r="F6" s="192"/>
      <c r="G6" s="192"/>
      <c r="H6" s="188"/>
    </row>
    <row r="7" spans="1:8" ht="12.75" customHeight="1">
      <c r="A7" s="193" t="s">
        <v>18</v>
      </c>
      <c r="B7" s="193"/>
      <c r="C7" s="193"/>
      <c r="D7" s="193"/>
      <c r="E7" s="193"/>
      <c r="F7" s="193"/>
      <c r="G7" s="193"/>
      <c r="H7" s="188"/>
    </row>
    <row r="8" spans="1:8" ht="12.75">
      <c r="A8" s="116"/>
      <c r="B8" s="116"/>
      <c r="C8" s="116"/>
      <c r="D8" s="116"/>
      <c r="E8" s="116"/>
      <c r="F8" s="116"/>
      <c r="G8" s="116"/>
      <c r="H8" s="116"/>
    </row>
    <row r="9" spans="1:8" ht="19.5" customHeight="1">
      <c r="A9" s="117" t="s">
        <v>19</v>
      </c>
      <c r="B9" s="117"/>
      <c r="C9" s="117"/>
      <c r="D9" s="117"/>
      <c r="E9" s="117"/>
      <c r="F9" s="117"/>
      <c r="G9" s="117"/>
      <c r="H9" s="117"/>
    </row>
    <row r="10" spans="1:8" ht="15" customHeight="1">
      <c r="A10" s="118" t="s">
        <v>92</v>
      </c>
      <c r="B10" s="118"/>
      <c r="C10" s="118"/>
      <c r="D10" s="118"/>
      <c r="E10" s="118"/>
      <c r="F10" s="118"/>
      <c r="G10" s="118"/>
      <c r="H10" s="118"/>
    </row>
    <row r="11" spans="1:7" ht="19.5" customHeight="1">
      <c r="A11" s="119"/>
      <c r="B11" s="119"/>
      <c r="C11" s="119"/>
      <c r="D11" s="119"/>
      <c r="E11" s="119"/>
      <c r="F11" s="119"/>
      <c r="G11" s="119"/>
    </row>
    <row r="12" spans="1:7" ht="20.25" customHeight="1">
      <c r="A12" s="243" t="s">
        <v>139</v>
      </c>
      <c r="B12" s="244" t="s">
        <v>20</v>
      </c>
      <c r="C12" s="244"/>
      <c r="D12" s="244"/>
      <c r="E12" s="244"/>
      <c r="F12" s="244"/>
      <c r="G12" s="244"/>
    </row>
    <row r="13" spans="1:7" ht="12.75">
      <c r="A13" s="243"/>
      <c r="B13" s="245">
        <v>0.6</v>
      </c>
      <c r="C13" s="245"/>
      <c r="D13" s="245"/>
      <c r="E13" s="245">
        <v>0.8</v>
      </c>
      <c r="F13" s="245"/>
      <c r="G13" s="245"/>
    </row>
    <row r="14" spans="1:7" ht="18" customHeight="1">
      <c r="A14" s="246" t="s">
        <v>339</v>
      </c>
      <c r="B14" s="247" t="s">
        <v>397</v>
      </c>
      <c r="C14" s="247"/>
      <c r="D14" s="247"/>
      <c r="E14" s="247">
        <f>8.86*Главная!B135</f>
        <v>270.22999999999996</v>
      </c>
      <c r="F14" s="247"/>
      <c r="G14" s="247"/>
    </row>
    <row r="15" spans="1:7" ht="18" customHeight="1">
      <c r="A15" s="246" t="s">
        <v>340</v>
      </c>
      <c r="B15" s="247" t="s">
        <v>397</v>
      </c>
      <c r="C15" s="247"/>
      <c r="D15" s="247"/>
      <c r="E15" s="247">
        <f>8.97*Главная!B135</f>
        <v>273.58500000000004</v>
      </c>
      <c r="F15" s="247"/>
      <c r="G15" s="247"/>
    </row>
    <row r="16" spans="1:7" ht="18" customHeight="1">
      <c r="A16" s="246" t="s">
        <v>342</v>
      </c>
      <c r="B16" s="247" t="s">
        <v>397</v>
      </c>
      <c r="C16" s="247"/>
      <c r="D16" s="247"/>
      <c r="E16" s="247">
        <f>9.23*Главная!B135</f>
        <v>281.515</v>
      </c>
      <c r="F16" s="247"/>
      <c r="G16" s="247"/>
    </row>
    <row r="17" spans="1:7" ht="18" customHeight="1">
      <c r="A17" s="246" t="s">
        <v>343</v>
      </c>
      <c r="B17" s="247" t="s">
        <v>397</v>
      </c>
      <c r="C17" s="247"/>
      <c r="D17" s="247"/>
      <c r="E17" s="247">
        <f>9.34*Главная!B135</f>
        <v>284.87</v>
      </c>
      <c r="F17" s="247"/>
      <c r="G17" s="247"/>
    </row>
    <row r="18" spans="1:7" ht="18" customHeight="1">
      <c r="A18" s="246" t="s">
        <v>344</v>
      </c>
      <c r="B18" s="247">
        <f>7.84*Главная!B135</f>
        <v>239.12</v>
      </c>
      <c r="C18" s="247"/>
      <c r="D18" s="247"/>
      <c r="E18" s="247">
        <f>9.34*Главная!B135</f>
        <v>284.87</v>
      </c>
      <c r="F18" s="247"/>
      <c r="G18" s="247"/>
    </row>
    <row r="19" spans="1:7" ht="18" customHeight="1">
      <c r="A19" s="246" t="s">
        <v>398</v>
      </c>
      <c r="B19" s="247"/>
      <c r="C19" s="247"/>
      <c r="D19" s="247"/>
      <c r="E19" s="247">
        <f>20.26*Главная!B135</f>
        <v>617.9300000000001</v>
      </c>
      <c r="F19" s="247"/>
      <c r="G19" s="247"/>
    </row>
    <row r="20" spans="1:7" ht="20.25" customHeight="1">
      <c r="A20" s="248" t="s">
        <v>301</v>
      </c>
      <c r="B20" s="245" t="s">
        <v>399</v>
      </c>
      <c r="C20" s="245"/>
      <c r="D20" s="245"/>
      <c r="E20" s="245" t="s">
        <v>399</v>
      </c>
      <c r="F20" s="245"/>
      <c r="G20" s="245"/>
    </row>
    <row r="21" spans="1:7" ht="18" customHeight="1">
      <c r="A21" s="17"/>
      <c r="B21" s="17"/>
      <c r="C21" s="17"/>
      <c r="E21" s="17"/>
      <c r="F21" s="16"/>
      <c r="G21" s="16"/>
    </row>
    <row r="22" spans="1:6" ht="25.5" customHeight="1">
      <c r="A22" s="99" t="s">
        <v>400</v>
      </c>
      <c r="B22" s="249"/>
      <c r="C22" s="93"/>
      <c r="E22" s="2"/>
      <c r="F22" s="4"/>
    </row>
    <row r="23" spans="1:8" ht="30.75" customHeight="1">
      <c r="A23" s="250" t="s">
        <v>302</v>
      </c>
      <c r="B23" s="251" t="s">
        <v>401</v>
      </c>
      <c r="C23" s="251"/>
      <c r="D23" s="251"/>
      <c r="E23" s="16"/>
      <c r="F23" s="4"/>
      <c r="H23" s="98"/>
    </row>
    <row r="24" spans="1:8" ht="15.75" customHeight="1">
      <c r="A24" s="248" t="s">
        <v>135</v>
      </c>
      <c r="B24" s="251" t="s">
        <v>402</v>
      </c>
      <c r="C24" s="251"/>
      <c r="D24" s="251"/>
      <c r="E24" s="16"/>
      <c r="F24" s="4"/>
      <c r="H24" s="98"/>
    </row>
    <row r="25" spans="1:8" ht="18" customHeight="1">
      <c r="A25" s="248" t="s">
        <v>303</v>
      </c>
      <c r="B25" s="251" t="s">
        <v>403</v>
      </c>
      <c r="C25" s="251"/>
      <c r="D25" s="251"/>
      <c r="E25" s="18"/>
      <c r="H25" s="98"/>
    </row>
    <row r="26" ht="18" customHeight="1">
      <c r="H26" s="98"/>
    </row>
    <row r="27" spans="1:8" ht="15" customHeight="1">
      <c r="A27" s="252" t="s">
        <v>404</v>
      </c>
      <c r="B27" s="252"/>
      <c r="C27" s="252"/>
      <c r="D27" s="252"/>
      <c r="H27" s="98"/>
    </row>
    <row r="28" spans="1:8" ht="21.75" customHeight="1">
      <c r="A28" s="252" t="s">
        <v>405</v>
      </c>
      <c r="B28" s="252"/>
      <c r="C28" s="253">
        <f>0.95*Главная!B135</f>
        <v>28.974999999999998</v>
      </c>
      <c r="D28" s="254" t="s">
        <v>360</v>
      </c>
      <c r="H28" s="98"/>
    </row>
    <row r="29" spans="1:7" ht="12.75">
      <c r="A29" s="18"/>
      <c r="B29" s="18"/>
      <c r="C29" s="18"/>
      <c r="D29" s="18"/>
      <c r="E29" s="18"/>
      <c r="F29" s="18"/>
      <c r="G29" s="18"/>
    </row>
    <row r="30" spans="1:7" ht="12.75">
      <c r="A30" s="18"/>
      <c r="B30" s="18"/>
      <c r="C30" s="18"/>
      <c r="D30" s="18"/>
      <c r="E30" s="18"/>
      <c r="F30" s="18"/>
      <c r="G30" s="18"/>
    </row>
    <row r="31" spans="1:7" ht="12.75">
      <c r="A31" s="18"/>
      <c r="B31" s="18"/>
      <c r="C31" s="18"/>
      <c r="D31" s="18"/>
      <c r="E31" s="18"/>
      <c r="F31" s="18"/>
      <c r="G31" s="18"/>
    </row>
    <row r="32" spans="1:8" ht="18.75" customHeight="1">
      <c r="A32"/>
      <c r="B32"/>
      <c r="C32"/>
      <c r="D32"/>
      <c r="E32"/>
      <c r="F32"/>
      <c r="G32"/>
      <c r="H32"/>
    </row>
    <row r="33" spans="1:8" ht="16.5" customHeight="1">
      <c r="A33"/>
      <c r="B33"/>
      <c r="C33"/>
      <c r="D33"/>
      <c r="E33"/>
      <c r="F33"/>
      <c r="G33"/>
      <c r="H33"/>
    </row>
    <row r="34" spans="1:8" ht="18" customHeight="1">
      <c r="A34"/>
      <c r="B34"/>
      <c r="C34"/>
      <c r="D34"/>
      <c r="E34"/>
      <c r="F34"/>
      <c r="G34"/>
      <c r="H34"/>
    </row>
    <row r="35" spans="1:8" ht="12.75">
      <c r="A35"/>
      <c r="B35"/>
      <c r="C35"/>
      <c r="D35"/>
      <c r="E35"/>
      <c r="F35"/>
      <c r="G35"/>
      <c r="H35"/>
    </row>
    <row r="36" spans="1:8" ht="12.75" customHeight="1">
      <c r="A36"/>
      <c r="B36"/>
      <c r="C36"/>
      <c r="D36"/>
      <c r="E36"/>
      <c r="F36"/>
      <c r="G36"/>
      <c r="H36"/>
    </row>
  </sheetData>
  <sheetProtection/>
  <mergeCells count="34">
    <mergeCell ref="A27:D27"/>
    <mergeCell ref="A28:B28"/>
    <mergeCell ref="E20:G20"/>
    <mergeCell ref="B23:D23"/>
    <mergeCell ref="B24:D24"/>
    <mergeCell ref="B25:D25"/>
    <mergeCell ref="E17:G17"/>
    <mergeCell ref="B18:D18"/>
    <mergeCell ref="E18:G18"/>
    <mergeCell ref="B19:D19"/>
    <mergeCell ref="E19:G19"/>
    <mergeCell ref="B15:D15"/>
    <mergeCell ref="E15:G15"/>
    <mergeCell ref="B16:D16"/>
    <mergeCell ref="E16:G16"/>
    <mergeCell ref="B17:D17"/>
    <mergeCell ref="B20:D20"/>
    <mergeCell ref="A12:A13"/>
    <mergeCell ref="B12:G12"/>
    <mergeCell ref="B13:D13"/>
    <mergeCell ref="E13:G13"/>
    <mergeCell ref="B14:D14"/>
    <mergeCell ref="E14:G14"/>
    <mergeCell ref="A3:C3"/>
    <mergeCell ref="A4:G4"/>
    <mergeCell ref="A5:G5"/>
    <mergeCell ref="A6:G6"/>
    <mergeCell ref="A7:G7"/>
    <mergeCell ref="A1:H1"/>
    <mergeCell ref="H4:H7"/>
    <mergeCell ref="A9:H9"/>
    <mergeCell ref="A10:H10"/>
    <mergeCell ref="A11:G11"/>
    <mergeCell ref="A8:H8"/>
  </mergeCells>
  <hyperlinks>
    <hyperlink ref="A7" r:id="rId1" display="http://plastics.ua/dom/products/Пластик HPL"/>
  </hyperlinks>
  <printOptions/>
  <pageMargins left="0.33" right="0.29" top="0.28" bottom="0.37" header="0.17" footer="0.17"/>
  <pageSetup horizontalDpi="600" verticalDpi="600" orientation="portrait" paperSize="9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2:J36"/>
  <sheetViews>
    <sheetView workbookViewId="0" topLeftCell="A1">
      <selection activeCell="N23" sqref="N23:N24"/>
    </sheetView>
  </sheetViews>
  <sheetFormatPr defaultColWidth="9.00390625" defaultRowHeight="12.75"/>
  <cols>
    <col min="1" max="1" width="23.375" style="94" customWidth="1"/>
    <col min="2" max="8" width="9.125" style="258" customWidth="1"/>
  </cols>
  <sheetData>
    <row r="2" spans="1:8" ht="12.75">
      <c r="A2" s="255" t="s">
        <v>339</v>
      </c>
      <c r="B2" s="112" t="s">
        <v>140</v>
      </c>
      <c r="C2" s="112" t="s">
        <v>141</v>
      </c>
      <c r="D2" s="101"/>
      <c r="E2" s="101"/>
      <c r="F2" s="101"/>
      <c r="G2" s="101"/>
      <c r="H2" s="101"/>
    </row>
    <row r="3" spans="1:8" ht="12.75">
      <c r="A3" s="256"/>
      <c r="B3" s="101"/>
      <c r="C3" s="101"/>
      <c r="D3" s="101"/>
      <c r="E3" s="101"/>
      <c r="F3" s="101"/>
      <c r="G3" s="101"/>
      <c r="H3" s="101"/>
    </row>
    <row r="4" spans="1:8" ht="12.75">
      <c r="A4" s="257" t="s">
        <v>340</v>
      </c>
      <c r="B4" s="112" t="s">
        <v>142</v>
      </c>
      <c r="C4" s="112" t="s">
        <v>143</v>
      </c>
      <c r="D4" s="112" t="s">
        <v>144</v>
      </c>
      <c r="E4" s="112" t="s">
        <v>145</v>
      </c>
      <c r="F4" s="112" t="s">
        <v>146</v>
      </c>
      <c r="G4" s="112" t="s">
        <v>147</v>
      </c>
      <c r="H4" s="112" t="s">
        <v>273</v>
      </c>
    </row>
    <row r="5" spans="1:8" ht="12.75">
      <c r="A5" s="257"/>
      <c r="B5" s="112" t="s">
        <v>192</v>
      </c>
      <c r="C5" s="112" t="s">
        <v>148</v>
      </c>
      <c r="D5" s="112" t="s">
        <v>149</v>
      </c>
      <c r="E5" s="112" t="s">
        <v>150</v>
      </c>
      <c r="F5" s="112" t="s">
        <v>151</v>
      </c>
      <c r="G5" s="112" t="s">
        <v>152</v>
      </c>
      <c r="H5" s="112" t="s">
        <v>153</v>
      </c>
    </row>
    <row r="6" spans="1:8" ht="12.75">
      <c r="A6" s="257"/>
      <c r="B6" s="112" t="s">
        <v>154</v>
      </c>
      <c r="C6" s="112" t="s">
        <v>155</v>
      </c>
      <c r="D6" s="112" t="s">
        <v>156</v>
      </c>
      <c r="E6" s="112" t="s">
        <v>157</v>
      </c>
      <c r="F6" s="112" t="s">
        <v>158</v>
      </c>
      <c r="G6" s="112" t="s">
        <v>159</v>
      </c>
      <c r="H6" s="112" t="s">
        <v>160</v>
      </c>
    </row>
    <row r="7" spans="1:8" ht="12.75">
      <c r="A7" s="257"/>
      <c r="B7" s="112" t="s">
        <v>161</v>
      </c>
      <c r="C7" s="112" t="s">
        <v>313</v>
      </c>
      <c r="D7" s="112" t="s">
        <v>162</v>
      </c>
      <c r="E7" s="112" t="s">
        <v>163</v>
      </c>
      <c r="F7" s="112" t="s">
        <v>164</v>
      </c>
      <c r="G7" s="112" t="s">
        <v>165</v>
      </c>
      <c r="H7" s="112" t="s">
        <v>166</v>
      </c>
    </row>
    <row r="8" spans="1:8" ht="12.75">
      <c r="A8" s="257"/>
      <c r="B8" s="112" t="s">
        <v>167</v>
      </c>
      <c r="C8" s="112" t="s">
        <v>168</v>
      </c>
      <c r="D8" s="112" t="s">
        <v>169</v>
      </c>
      <c r="E8" s="112" t="s">
        <v>170</v>
      </c>
      <c r="F8" s="112" t="s">
        <v>171</v>
      </c>
      <c r="G8" s="112" t="s">
        <v>193</v>
      </c>
      <c r="H8" s="112" t="s">
        <v>173</v>
      </c>
    </row>
    <row r="9" spans="1:8" ht="12.75">
      <c r="A9" s="257"/>
      <c r="B9" s="112" t="s">
        <v>174</v>
      </c>
      <c r="C9" s="112" t="s">
        <v>175</v>
      </c>
      <c r="D9" s="112" t="s">
        <v>176</v>
      </c>
      <c r="E9" s="112" t="s">
        <v>314</v>
      </c>
      <c r="F9" s="112" t="s">
        <v>178</v>
      </c>
      <c r="G9" s="112" t="s">
        <v>179</v>
      </c>
      <c r="H9" s="112" t="s">
        <v>180</v>
      </c>
    </row>
    <row r="10" spans="1:8" ht="12.75">
      <c r="A10" s="257"/>
      <c r="B10" s="112" t="s">
        <v>181</v>
      </c>
      <c r="C10" s="112" t="s">
        <v>182</v>
      </c>
      <c r="D10" s="112" t="s">
        <v>183</v>
      </c>
      <c r="E10" s="112" t="s">
        <v>184</v>
      </c>
      <c r="F10" s="112" t="s">
        <v>185</v>
      </c>
      <c r="G10" s="112" t="s">
        <v>186</v>
      </c>
      <c r="H10" s="112" t="s">
        <v>187</v>
      </c>
    </row>
    <row r="11" spans="1:8" ht="12.75">
      <c r="A11" s="257"/>
      <c r="B11" s="112" t="s">
        <v>188</v>
      </c>
      <c r="C11" s="112" t="s">
        <v>189</v>
      </c>
      <c r="D11" s="112" t="s">
        <v>190</v>
      </c>
      <c r="E11" s="112" t="s">
        <v>191</v>
      </c>
      <c r="F11" s="112" t="s">
        <v>194</v>
      </c>
      <c r="G11" s="112" t="s">
        <v>195</v>
      </c>
      <c r="H11" s="112" t="s">
        <v>196</v>
      </c>
    </row>
    <row r="12" spans="1:8" ht="12.75">
      <c r="A12" s="257"/>
      <c r="B12" s="112" t="s">
        <v>197</v>
      </c>
      <c r="C12" s="112" t="s">
        <v>198</v>
      </c>
      <c r="F12" s="101"/>
      <c r="G12" s="101"/>
      <c r="H12" s="102"/>
    </row>
    <row r="13" spans="1:10" ht="12.75">
      <c r="A13" s="259"/>
      <c r="B13" s="101"/>
      <c r="C13" s="101"/>
      <c r="D13" s="101"/>
      <c r="E13" s="101"/>
      <c r="F13" s="101"/>
      <c r="G13" s="101"/>
      <c r="H13" s="101"/>
      <c r="I13" s="101"/>
      <c r="J13" s="101"/>
    </row>
    <row r="14" spans="1:8" ht="12.75">
      <c r="A14" s="257" t="s">
        <v>342</v>
      </c>
      <c r="B14" s="112" t="s">
        <v>230</v>
      </c>
      <c r="C14" s="112" t="s">
        <v>231</v>
      </c>
      <c r="D14" s="112" t="s">
        <v>232</v>
      </c>
      <c r="E14" s="112" t="s">
        <v>233</v>
      </c>
      <c r="F14" s="112" t="s">
        <v>234</v>
      </c>
      <c r="G14" s="112" t="s">
        <v>235</v>
      </c>
      <c r="H14" s="112" t="s">
        <v>236</v>
      </c>
    </row>
    <row r="15" spans="1:8" ht="12.75">
      <c r="A15" s="257"/>
      <c r="B15" s="112" t="s">
        <v>237</v>
      </c>
      <c r="C15" s="112" t="s">
        <v>238</v>
      </c>
      <c r="D15" s="112" t="s">
        <v>239</v>
      </c>
      <c r="E15" s="112" t="s">
        <v>240</v>
      </c>
      <c r="F15" s="112" t="s">
        <v>248</v>
      </c>
      <c r="G15" s="112" t="s">
        <v>249</v>
      </c>
      <c r="H15" s="112" t="s">
        <v>250</v>
      </c>
    </row>
    <row r="16" spans="1:5" ht="12.75">
      <c r="A16" s="257"/>
      <c r="B16" s="112" t="s">
        <v>245</v>
      </c>
      <c r="C16" s="112" t="s">
        <v>252</v>
      </c>
      <c r="D16" s="112" t="s">
        <v>253</v>
      </c>
      <c r="E16" s="112" t="s">
        <v>254</v>
      </c>
    </row>
    <row r="17" ht="12.75">
      <c r="A17" s="260"/>
    </row>
    <row r="18" spans="1:8" ht="12.75">
      <c r="A18" s="261" t="s">
        <v>343</v>
      </c>
      <c r="B18" s="112" t="s">
        <v>255</v>
      </c>
      <c r="C18" s="112" t="s">
        <v>256</v>
      </c>
      <c r="D18" s="112" t="s">
        <v>257</v>
      </c>
      <c r="E18" s="112" t="s">
        <v>258</v>
      </c>
      <c r="F18" s="112" t="s">
        <v>259</v>
      </c>
      <c r="G18" s="112" t="s">
        <v>260</v>
      </c>
      <c r="H18" s="112" t="s">
        <v>261</v>
      </c>
    </row>
    <row r="19" spans="1:8" ht="12.75">
      <c r="A19" s="261"/>
      <c r="B19" s="112" t="s">
        <v>316</v>
      </c>
      <c r="C19" s="112" t="s">
        <v>317</v>
      </c>
      <c r="D19" s="112" t="s">
        <v>318</v>
      </c>
      <c r="E19" s="112" t="s">
        <v>276</v>
      </c>
      <c r="F19" s="112" t="s">
        <v>319</v>
      </c>
      <c r="G19" s="112" t="s">
        <v>320</v>
      </c>
      <c r="H19" s="112" t="s">
        <v>321</v>
      </c>
    </row>
    <row r="20" spans="1:8" ht="12.75">
      <c r="A20" s="261"/>
      <c r="B20" s="112" t="s">
        <v>322</v>
      </c>
      <c r="C20" s="112" t="s">
        <v>262</v>
      </c>
      <c r="D20" s="112" t="s">
        <v>263</v>
      </c>
      <c r="E20" s="112" t="s">
        <v>264</v>
      </c>
      <c r="F20" s="112" t="s">
        <v>265</v>
      </c>
      <c r="G20" s="112" t="s">
        <v>266</v>
      </c>
      <c r="H20" s="112" t="s">
        <v>267</v>
      </c>
    </row>
    <row r="21" spans="1:8" ht="12.75">
      <c r="A21" s="261"/>
      <c r="B21" s="112" t="s">
        <v>268</v>
      </c>
      <c r="C21" s="112" t="s">
        <v>241</v>
      </c>
      <c r="D21" s="112" t="s">
        <v>315</v>
      </c>
      <c r="E21" s="112" t="s">
        <v>243</v>
      </c>
      <c r="F21" s="112" t="s">
        <v>244</v>
      </c>
      <c r="G21" s="112" t="s">
        <v>246</v>
      </c>
      <c r="H21" s="112" t="s">
        <v>247</v>
      </c>
    </row>
    <row r="22" spans="1:8" ht="12.75">
      <c r="A22" s="261"/>
      <c r="B22" s="112" t="s">
        <v>251</v>
      </c>
      <c r="C22" s="112" t="s">
        <v>274</v>
      </c>
      <c r="D22" s="112" t="s">
        <v>275</v>
      </c>
      <c r="E22" s="112" t="s">
        <v>277</v>
      </c>
      <c r="F22" s="112" t="s">
        <v>210</v>
      </c>
      <c r="G22" s="112" t="s">
        <v>211</v>
      </c>
      <c r="H22" s="112" t="s">
        <v>215</v>
      </c>
    </row>
    <row r="23" spans="1:8" ht="12.75">
      <c r="A23" s="261"/>
      <c r="B23" s="112" t="s">
        <v>216</v>
      </c>
      <c r="C23" s="112" t="s">
        <v>217</v>
      </c>
      <c r="D23" s="112" t="s">
        <v>224</v>
      </c>
      <c r="E23" s="112" t="s">
        <v>225</v>
      </c>
      <c r="F23" s="112" t="s">
        <v>204</v>
      </c>
      <c r="G23" s="112" t="s">
        <v>205</v>
      </c>
      <c r="H23" s="112" t="s">
        <v>206</v>
      </c>
    </row>
    <row r="24" spans="1:8" ht="12.75">
      <c r="A24" s="261"/>
      <c r="B24" s="112" t="s">
        <v>207</v>
      </c>
      <c r="C24" s="112" t="s">
        <v>208</v>
      </c>
      <c r="D24" s="112" t="s">
        <v>209</v>
      </c>
      <c r="E24" s="112" t="s">
        <v>213</v>
      </c>
      <c r="F24" s="112" t="s">
        <v>214</v>
      </c>
      <c r="G24" s="112" t="s">
        <v>218</v>
      </c>
      <c r="H24" s="112" t="s">
        <v>219</v>
      </c>
    </row>
    <row r="25" spans="1:8" ht="12.75">
      <c r="A25" s="261"/>
      <c r="B25" s="112" t="s">
        <v>220</v>
      </c>
      <c r="C25" s="112" t="s">
        <v>221</v>
      </c>
      <c r="D25" s="112" t="s">
        <v>222</v>
      </c>
      <c r="E25" s="112" t="s">
        <v>223</v>
      </c>
      <c r="F25" s="112" t="s">
        <v>226</v>
      </c>
      <c r="G25" s="112" t="s">
        <v>227</v>
      </c>
      <c r="H25" s="112" t="s">
        <v>228</v>
      </c>
    </row>
    <row r="26" spans="1:8" ht="12.75">
      <c r="A26" s="261"/>
      <c r="B26" s="112" t="s">
        <v>200</v>
      </c>
      <c r="C26" s="112" t="s">
        <v>201</v>
      </c>
      <c r="D26" s="112" t="s">
        <v>202</v>
      </c>
      <c r="E26" s="112" t="s">
        <v>203</v>
      </c>
      <c r="F26" s="112" t="s">
        <v>271</v>
      </c>
      <c r="G26" s="112" t="s">
        <v>269</v>
      </c>
      <c r="H26" s="112" t="s">
        <v>270</v>
      </c>
    </row>
    <row r="27" spans="1:8" ht="12.75">
      <c r="A27" s="261"/>
      <c r="B27" s="112" t="s">
        <v>296</v>
      </c>
      <c r="C27" s="112" t="s">
        <v>406</v>
      </c>
      <c r="D27" s="112" t="s">
        <v>407</v>
      </c>
      <c r="E27" s="112" t="s">
        <v>287</v>
      </c>
      <c r="F27" s="112" t="s">
        <v>288</v>
      </c>
      <c r="G27" s="112" t="s">
        <v>289</v>
      </c>
      <c r="H27" s="112" t="s">
        <v>290</v>
      </c>
    </row>
    <row r="28" spans="1:8" ht="12.75">
      <c r="A28" s="261"/>
      <c r="B28" s="112" t="s">
        <v>293</v>
      </c>
      <c r="C28" s="112" t="s">
        <v>294</v>
      </c>
      <c r="D28" s="112" t="s">
        <v>408</v>
      </c>
      <c r="E28" s="112" t="s">
        <v>172</v>
      </c>
      <c r="F28" s="112" t="s">
        <v>272</v>
      </c>
      <c r="G28" s="112" t="s">
        <v>327</v>
      </c>
      <c r="H28" s="112" t="s">
        <v>291</v>
      </c>
    </row>
    <row r="29" spans="1:8" ht="12.75">
      <c r="A29" s="261"/>
      <c r="B29" s="112" t="s">
        <v>292</v>
      </c>
      <c r="C29" s="112" t="s">
        <v>295</v>
      </c>
      <c r="D29" s="112" t="s">
        <v>298</v>
      </c>
      <c r="E29" s="112" t="s">
        <v>324</v>
      </c>
      <c r="F29" s="112" t="s">
        <v>354</v>
      </c>
      <c r="G29" s="112" t="s">
        <v>279</v>
      </c>
      <c r="H29" s="112" t="s">
        <v>280</v>
      </c>
    </row>
    <row r="30" spans="1:8" ht="12.75">
      <c r="A30" s="261"/>
      <c r="B30" s="112" t="s">
        <v>282</v>
      </c>
      <c r="C30" s="112" t="s">
        <v>283</v>
      </c>
      <c r="D30" s="112" t="s">
        <v>284</v>
      </c>
      <c r="E30" s="112" t="s">
        <v>285</v>
      </c>
      <c r="F30" s="112" t="s">
        <v>286</v>
      </c>
      <c r="G30" s="112" t="s">
        <v>297</v>
      </c>
      <c r="H30" s="112" t="s">
        <v>323</v>
      </c>
    </row>
    <row r="31" spans="1:8" ht="12.75">
      <c r="A31" s="261"/>
      <c r="B31" s="262" t="s">
        <v>409</v>
      </c>
      <c r="C31" s="262" t="s">
        <v>325</v>
      </c>
      <c r="D31" s="262" t="s">
        <v>326</v>
      </c>
      <c r="E31" s="101"/>
      <c r="F31" s="101"/>
      <c r="G31" s="101"/>
      <c r="H31" s="101"/>
    </row>
    <row r="32" spans="1:8" ht="12.75">
      <c r="A32" s="256"/>
      <c r="C32" s="103"/>
      <c r="D32" s="103"/>
      <c r="E32" s="103"/>
      <c r="F32" s="103"/>
      <c r="G32" s="101"/>
      <c r="H32" s="101"/>
    </row>
    <row r="33" spans="1:8" ht="12.75">
      <c r="A33" s="263" t="s">
        <v>344</v>
      </c>
      <c r="B33" s="112" t="s">
        <v>278</v>
      </c>
      <c r="C33" s="112" t="s">
        <v>281</v>
      </c>
      <c r="D33" s="112" t="s">
        <v>328</v>
      </c>
      <c r="E33" s="112" t="s">
        <v>329</v>
      </c>
      <c r="F33" s="264" t="s">
        <v>330</v>
      </c>
      <c r="G33" s="112" t="s">
        <v>331</v>
      </c>
      <c r="H33" s="101"/>
    </row>
    <row r="34" spans="1:8" ht="12.75">
      <c r="A34" s="263"/>
      <c r="B34" s="100"/>
      <c r="C34" s="100"/>
      <c r="D34" s="100"/>
      <c r="E34" s="100"/>
      <c r="F34" s="100"/>
      <c r="G34" s="103"/>
      <c r="H34" s="101"/>
    </row>
    <row r="35" spans="1:8" ht="12.75">
      <c r="A35" s="257" t="s">
        <v>398</v>
      </c>
      <c r="B35" s="112" t="s">
        <v>304</v>
      </c>
      <c r="C35" s="112" t="s">
        <v>305</v>
      </c>
      <c r="D35" s="112" t="s">
        <v>306</v>
      </c>
      <c r="E35" s="112" t="s">
        <v>307</v>
      </c>
      <c r="F35" s="112" t="s">
        <v>308</v>
      </c>
      <c r="G35" s="112" t="s">
        <v>309</v>
      </c>
      <c r="H35" s="112" t="s">
        <v>310</v>
      </c>
    </row>
    <row r="36" spans="1:4" ht="12.75">
      <c r="A36" s="257"/>
      <c r="B36" s="265" t="s">
        <v>341</v>
      </c>
      <c r="C36" s="112" t="s">
        <v>311</v>
      </c>
      <c r="D36" s="112" t="s">
        <v>312</v>
      </c>
    </row>
  </sheetData>
  <mergeCells count="4">
    <mergeCell ref="A4:A12"/>
    <mergeCell ref="A14:A16"/>
    <mergeCell ref="A18:A31"/>
    <mergeCell ref="A35:A36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N100"/>
  <sheetViews>
    <sheetView view="pageBreakPreview" zoomScaleSheetLayoutView="100" zoomScalePageLayoutView="0" workbookViewId="0" topLeftCell="A1">
      <selection activeCell="O7" sqref="O7"/>
    </sheetView>
  </sheetViews>
  <sheetFormatPr defaultColWidth="9.125" defaultRowHeight="12.75"/>
  <cols>
    <col min="1" max="1" width="17.625" style="40" customWidth="1"/>
    <col min="2" max="2" width="10.875" style="41" customWidth="1"/>
    <col min="3" max="4" width="11.875" style="40" bestFit="1" customWidth="1"/>
    <col min="5" max="5" width="12.75390625" style="40" bestFit="1" customWidth="1"/>
    <col min="6" max="6" width="10.75390625" style="40" bestFit="1" customWidth="1"/>
    <col min="7" max="8" width="11.875" style="40" bestFit="1" customWidth="1"/>
    <col min="9" max="9" width="10.125" style="40" bestFit="1" customWidth="1"/>
    <col min="10" max="10" width="10.875" style="40" bestFit="1" customWidth="1"/>
    <col min="11" max="16384" width="9.125" style="40" customWidth="1"/>
  </cols>
  <sheetData>
    <row r="1" ht="80.25" customHeight="1"/>
    <row r="2" s="34" customFormat="1" ht="9" customHeight="1">
      <c r="B2" s="35"/>
    </row>
    <row r="3" spans="1:10" s="34" customFormat="1" ht="18">
      <c r="A3" s="195" t="s">
        <v>60</v>
      </c>
      <c r="B3" s="195"/>
      <c r="C3" s="195"/>
      <c r="D3" s="195"/>
      <c r="E3" s="195"/>
      <c r="F3" s="195"/>
      <c r="G3" s="195"/>
      <c r="H3" s="195"/>
      <c r="I3" s="195"/>
      <c r="J3" s="195"/>
    </row>
    <row r="4" spans="1:10" s="34" customFormat="1" ht="14.25" customHeight="1">
      <c r="A4" s="37"/>
      <c r="B4" s="36"/>
      <c r="C4" s="36"/>
      <c r="D4" s="36"/>
      <c r="E4" s="36"/>
      <c r="F4" s="36"/>
      <c r="G4" s="36"/>
      <c r="H4" s="36"/>
      <c r="I4" s="36"/>
      <c r="J4" s="36"/>
    </row>
    <row r="5" spans="1:14" s="34" customFormat="1" ht="14.25" customHeight="1">
      <c r="A5" s="48"/>
      <c r="B5" s="49"/>
      <c r="C5" s="49"/>
      <c r="D5" s="49"/>
      <c r="F5" s="242" t="s">
        <v>396</v>
      </c>
      <c r="G5" s="49"/>
      <c r="H5" s="49"/>
      <c r="I5" s="49"/>
      <c r="J5" s="50" t="s">
        <v>3</v>
      </c>
      <c r="L5" s="51"/>
      <c r="M5" s="51"/>
      <c r="N5" s="51"/>
    </row>
    <row r="6" spans="1:14" s="34" customFormat="1" ht="14.25">
      <c r="A6" s="266"/>
      <c r="B6" s="266"/>
      <c r="C6" s="266"/>
      <c r="D6" s="266"/>
      <c r="E6" s="266"/>
      <c r="F6" s="266"/>
      <c r="G6" s="266"/>
      <c r="H6" s="266"/>
      <c r="I6" s="266"/>
      <c r="J6" s="266"/>
      <c r="K6" s="51"/>
      <c r="L6" s="51"/>
      <c r="M6" s="51"/>
      <c r="N6" s="51"/>
    </row>
    <row r="7" spans="1:14" s="34" customFormat="1" ht="21" customHeight="1">
      <c r="A7" s="52"/>
      <c r="B7" s="52"/>
      <c r="C7" s="52"/>
      <c r="D7" s="52"/>
      <c r="E7" s="52"/>
      <c r="F7" s="52"/>
      <c r="G7" s="52"/>
      <c r="H7" s="52"/>
      <c r="I7" s="52"/>
      <c r="J7" s="52"/>
      <c r="K7" s="51"/>
      <c r="L7" s="51"/>
      <c r="M7" s="51"/>
      <c r="N7" s="51"/>
    </row>
    <row r="8" spans="1:14" s="35" customFormat="1" ht="26.25" customHeight="1">
      <c r="A8" s="196" t="s">
        <v>62</v>
      </c>
      <c r="B8" s="196"/>
      <c r="C8" s="196"/>
      <c r="D8" s="196"/>
      <c r="E8" s="196"/>
      <c r="F8" s="196"/>
      <c r="G8" s="196"/>
      <c r="H8" s="196"/>
      <c r="I8" s="196"/>
      <c r="J8" s="196"/>
      <c r="K8" s="53"/>
      <c r="L8" s="53"/>
      <c r="M8" s="53"/>
      <c r="N8" s="53"/>
    </row>
    <row r="9" spans="1:14" s="34" customFormat="1" ht="29.25" customHeight="1">
      <c r="A9" s="52"/>
      <c r="B9" s="52"/>
      <c r="C9" s="52"/>
      <c r="D9" s="52"/>
      <c r="E9" s="52"/>
      <c r="F9" s="52"/>
      <c r="G9" s="52"/>
      <c r="H9" s="52"/>
      <c r="I9" s="52"/>
      <c r="J9" s="52"/>
      <c r="K9" s="54"/>
      <c r="L9" s="55"/>
      <c r="M9" s="54"/>
      <c r="N9" s="55"/>
    </row>
    <row r="10" spans="1:14" s="34" customFormat="1" ht="32.25" customHeight="1">
      <c r="A10" s="267" t="s">
        <v>334</v>
      </c>
      <c r="B10" s="267"/>
      <c r="C10" s="268" t="s">
        <v>410</v>
      </c>
      <c r="D10" s="269"/>
      <c r="E10" s="269"/>
      <c r="F10" s="269"/>
      <c r="G10" s="269"/>
      <c r="H10" s="269"/>
      <c r="I10" s="269"/>
      <c r="J10" s="269"/>
      <c r="K10" s="53"/>
      <c r="L10" s="35"/>
      <c r="M10" s="54"/>
      <c r="N10" s="54"/>
    </row>
    <row r="11" spans="1:14" s="34" customFormat="1" ht="32.25" customHeight="1">
      <c r="A11" s="270"/>
      <c r="B11" s="270"/>
      <c r="C11" s="271" t="s">
        <v>411</v>
      </c>
      <c r="D11" s="271" t="s">
        <v>412</v>
      </c>
      <c r="E11" s="271" t="s">
        <v>413</v>
      </c>
      <c r="F11" s="271" t="s">
        <v>414</v>
      </c>
      <c r="G11" s="271" t="s">
        <v>415</v>
      </c>
      <c r="H11" s="271" t="s">
        <v>416</v>
      </c>
      <c r="I11" s="271" t="s">
        <v>417</v>
      </c>
      <c r="J11" s="271" t="s">
        <v>418</v>
      </c>
      <c r="K11" s="55"/>
      <c r="M11" s="58"/>
      <c r="N11" s="58"/>
    </row>
    <row r="12" spans="1:14" s="34" customFormat="1" ht="21" customHeight="1">
      <c r="A12" s="194" t="s">
        <v>335</v>
      </c>
      <c r="B12" s="194"/>
      <c r="C12" s="272">
        <f>15.0282*Главная!B135</f>
        <v>458.3601</v>
      </c>
      <c r="D12" s="272">
        <f>17.2062*Главная!B135</f>
        <v>524.7891</v>
      </c>
      <c r="E12" s="272">
        <f>15.59448*Главная!B135</f>
        <v>475.63164</v>
      </c>
      <c r="F12" s="272">
        <f>17.33688*Главная!B135</f>
        <v>528.77484</v>
      </c>
      <c r="G12" s="272">
        <f>21.25728*Главная!B135</f>
        <v>648.34704</v>
      </c>
      <c r="H12" s="273">
        <f>60.26526*Главная!B135</f>
        <v>1838.09043</v>
      </c>
      <c r="I12" s="273">
        <f>25.047*Главная!B135</f>
        <v>763.9335</v>
      </c>
      <c r="J12" s="273">
        <f>38.7684*Главная!B135</f>
        <v>1182.4362</v>
      </c>
      <c r="K12" s="54"/>
      <c r="M12" s="58"/>
      <c r="N12" s="58"/>
    </row>
    <row r="13" spans="1:14" s="34" customFormat="1" ht="39.75" customHeight="1">
      <c r="A13" s="59"/>
      <c r="B13" s="59"/>
      <c r="C13" s="57"/>
      <c r="D13" s="56"/>
      <c r="E13" s="56"/>
      <c r="F13" s="56"/>
      <c r="G13" s="56"/>
      <c r="H13" s="56"/>
      <c r="I13" s="56"/>
      <c r="J13" s="57"/>
      <c r="K13" s="57"/>
      <c r="L13" s="58"/>
      <c r="M13" s="58"/>
      <c r="N13" s="58"/>
    </row>
    <row r="14" spans="1:14" s="34" customFormat="1" ht="20.25" customHeight="1">
      <c r="A14" s="59" t="s">
        <v>336</v>
      </c>
      <c r="B14" s="59" t="s">
        <v>302</v>
      </c>
      <c r="C14" s="57"/>
      <c r="D14" s="56"/>
      <c r="E14" s="56"/>
      <c r="F14" s="56"/>
      <c r="G14" s="56"/>
      <c r="H14" s="56"/>
      <c r="I14" s="56"/>
      <c r="J14" s="57"/>
      <c r="K14" s="57"/>
      <c r="L14" s="58"/>
      <c r="M14" s="58"/>
      <c r="N14" s="58"/>
    </row>
    <row r="15" spans="1:14" s="34" customFormat="1" ht="27" customHeight="1">
      <c r="A15" s="59" t="s">
        <v>337</v>
      </c>
      <c r="B15" s="104" t="s">
        <v>338</v>
      </c>
      <c r="C15" s="57"/>
      <c r="D15" s="56"/>
      <c r="E15" s="56"/>
      <c r="F15" s="56"/>
      <c r="G15" s="56"/>
      <c r="H15" s="56"/>
      <c r="I15" s="56"/>
      <c r="J15" s="57"/>
      <c r="K15" s="57"/>
      <c r="L15" s="58"/>
      <c r="M15" s="58"/>
      <c r="N15" s="58"/>
    </row>
    <row r="16" spans="1:12" s="44" customFormat="1" ht="19.5" customHeight="1">
      <c r="A16" s="34"/>
      <c r="B16" s="35"/>
      <c r="C16" s="34"/>
      <c r="D16" s="34"/>
      <c r="E16" s="34"/>
      <c r="F16" s="34"/>
      <c r="G16" s="34"/>
      <c r="H16" s="34"/>
      <c r="I16" s="34"/>
      <c r="J16" s="34"/>
      <c r="K16" s="34"/>
      <c r="L16" s="34"/>
    </row>
    <row r="17" spans="1:2" s="44" customFormat="1" ht="17.25" customHeight="1">
      <c r="A17" s="42" t="s">
        <v>61</v>
      </c>
      <c r="B17" s="43"/>
    </row>
    <row r="18" s="44" customFormat="1" ht="35.25" customHeight="1">
      <c r="B18" s="43"/>
    </row>
    <row r="19" spans="1:12" s="44" customFormat="1" ht="15" customHeight="1">
      <c r="A19" s="274" t="s">
        <v>339</v>
      </c>
      <c r="B19" s="60" t="s">
        <v>140</v>
      </c>
      <c r="D19" s="61"/>
      <c r="E19" s="61"/>
      <c r="F19" s="61"/>
      <c r="G19" s="61"/>
      <c r="H19" s="61"/>
      <c r="I19" s="61"/>
      <c r="J19" s="61"/>
      <c r="K19" s="61"/>
      <c r="L19" s="61"/>
    </row>
    <row r="20" spans="1:12" s="44" customFormat="1" ht="20.25" customHeight="1">
      <c r="A20" s="275"/>
      <c r="B20" s="108"/>
      <c r="C20" s="108"/>
      <c r="D20" s="108"/>
      <c r="E20" s="108"/>
      <c r="F20" s="108"/>
      <c r="G20" s="108"/>
      <c r="H20" s="108"/>
      <c r="I20" s="108"/>
      <c r="J20" s="108"/>
      <c r="K20" s="105"/>
      <c r="L20" s="105"/>
    </row>
    <row r="21" spans="1:12" s="44" customFormat="1" ht="20.25" customHeight="1">
      <c r="A21" s="276" t="s">
        <v>340</v>
      </c>
      <c r="B21" s="62" t="s">
        <v>141</v>
      </c>
      <c r="C21" s="108"/>
      <c r="D21" s="108"/>
      <c r="E21" s="108"/>
      <c r="F21" s="108"/>
      <c r="G21" s="108"/>
      <c r="H21" s="108"/>
      <c r="I21" s="108"/>
      <c r="J21" s="108"/>
      <c r="K21" s="105"/>
      <c r="L21" s="105"/>
    </row>
    <row r="22" spans="1:12" s="44" customFormat="1" ht="20.25" customHeight="1">
      <c r="A22" s="275"/>
      <c r="B22" s="108"/>
      <c r="C22" s="108"/>
      <c r="D22" s="108"/>
      <c r="E22" s="108"/>
      <c r="F22" s="108"/>
      <c r="G22" s="108"/>
      <c r="H22" s="108"/>
      <c r="I22" s="108"/>
      <c r="J22" s="108"/>
      <c r="K22" s="105"/>
      <c r="L22" s="105"/>
    </row>
    <row r="23" spans="1:11" s="44" customFormat="1" ht="20.25" customHeight="1">
      <c r="A23" s="277" t="s">
        <v>342</v>
      </c>
      <c r="B23" s="60" t="s">
        <v>142</v>
      </c>
      <c r="C23" s="60" t="s">
        <v>148</v>
      </c>
      <c r="D23" s="60" t="s">
        <v>149</v>
      </c>
      <c r="E23" s="60" t="s">
        <v>152</v>
      </c>
      <c r="F23" s="60" t="s">
        <v>158</v>
      </c>
      <c r="G23" s="60" t="s">
        <v>160</v>
      </c>
      <c r="H23" s="60" t="s">
        <v>165</v>
      </c>
      <c r="I23" s="60" t="s">
        <v>168</v>
      </c>
      <c r="J23" s="60" t="s">
        <v>169</v>
      </c>
      <c r="K23" s="60" t="s">
        <v>273</v>
      </c>
    </row>
    <row r="24" spans="1:11" s="44" customFormat="1" ht="20.25" customHeight="1">
      <c r="A24" s="277"/>
      <c r="B24" s="60" t="s">
        <v>153</v>
      </c>
      <c r="C24" s="60" t="s">
        <v>154</v>
      </c>
      <c r="D24" s="60" t="s">
        <v>161</v>
      </c>
      <c r="E24" s="60" t="s">
        <v>162</v>
      </c>
      <c r="F24" s="60" t="s">
        <v>171</v>
      </c>
      <c r="G24" s="60" t="s">
        <v>183</v>
      </c>
      <c r="H24" s="60" t="s">
        <v>230</v>
      </c>
      <c r="I24" s="60" t="s">
        <v>231</v>
      </c>
      <c r="J24" s="60" t="s">
        <v>232</v>
      </c>
      <c r="K24" s="60" t="s">
        <v>233</v>
      </c>
    </row>
    <row r="25" spans="1:11" s="44" customFormat="1" ht="18.75" customHeight="1">
      <c r="A25" s="277"/>
      <c r="B25" s="60" t="s">
        <v>235</v>
      </c>
      <c r="C25" s="60" t="s">
        <v>236</v>
      </c>
      <c r="D25" s="60" t="s">
        <v>237</v>
      </c>
      <c r="E25" s="60" t="s">
        <v>238</v>
      </c>
      <c r="F25" s="60" t="s">
        <v>239</v>
      </c>
      <c r="G25" s="60" t="s">
        <v>240</v>
      </c>
      <c r="H25" s="60" t="s">
        <v>245</v>
      </c>
      <c r="I25" s="60" t="s">
        <v>248</v>
      </c>
      <c r="J25" s="60" t="s">
        <v>249</v>
      </c>
      <c r="K25" s="60" t="s">
        <v>250</v>
      </c>
    </row>
    <row r="26" spans="1:11" s="44" customFormat="1" ht="20.25" customHeight="1">
      <c r="A26" s="277"/>
      <c r="B26" s="60" t="s">
        <v>253</v>
      </c>
      <c r="C26" s="60" t="s">
        <v>254</v>
      </c>
      <c r="D26" s="60" t="s">
        <v>255</v>
      </c>
      <c r="E26" s="60" t="s">
        <v>256</v>
      </c>
      <c r="F26" s="60" t="s">
        <v>257</v>
      </c>
      <c r="G26" s="60" t="s">
        <v>258</v>
      </c>
      <c r="H26" s="60" t="s">
        <v>259</v>
      </c>
      <c r="I26" s="60" t="s">
        <v>260</v>
      </c>
      <c r="J26" s="60" t="s">
        <v>261</v>
      </c>
      <c r="K26" s="60" t="s">
        <v>316</v>
      </c>
    </row>
    <row r="27" spans="1:11" s="44" customFormat="1" ht="20.25" customHeight="1">
      <c r="A27" s="277"/>
      <c r="B27" s="60" t="s">
        <v>318</v>
      </c>
      <c r="C27" s="60" t="s">
        <v>276</v>
      </c>
      <c r="D27" s="60" t="s">
        <v>319</v>
      </c>
      <c r="E27" s="60" t="s">
        <v>419</v>
      </c>
      <c r="F27" s="60" t="s">
        <v>321</v>
      </c>
      <c r="G27" s="60" t="s">
        <v>322</v>
      </c>
      <c r="H27" s="60" t="s">
        <v>420</v>
      </c>
      <c r="I27" s="60" t="s">
        <v>263</v>
      </c>
      <c r="J27" s="60" t="s">
        <v>264</v>
      </c>
      <c r="K27" s="60" t="s">
        <v>265</v>
      </c>
    </row>
    <row r="28" spans="1:11" s="44" customFormat="1" ht="20.25" customHeight="1">
      <c r="A28" s="277"/>
      <c r="B28" s="60" t="s">
        <v>267</v>
      </c>
      <c r="C28" s="60" t="s">
        <v>268</v>
      </c>
      <c r="D28" s="60" t="s">
        <v>241</v>
      </c>
      <c r="E28" s="60" t="s">
        <v>242</v>
      </c>
      <c r="F28" s="60" t="s">
        <v>243</v>
      </c>
      <c r="G28" s="60" t="s">
        <v>244</v>
      </c>
      <c r="H28" s="60" t="s">
        <v>246</v>
      </c>
      <c r="I28" s="60" t="s">
        <v>247</v>
      </c>
      <c r="J28" s="60" t="s">
        <v>251</v>
      </c>
      <c r="K28" s="60" t="s">
        <v>275</v>
      </c>
    </row>
    <row r="29" spans="1:12" s="44" customFormat="1" ht="20.25" customHeight="1">
      <c r="A29" s="277"/>
      <c r="B29" s="60" t="s">
        <v>150</v>
      </c>
      <c r="C29" s="60" t="s">
        <v>234</v>
      </c>
      <c r="D29" s="60" t="s">
        <v>252</v>
      </c>
      <c r="E29" s="60" t="s">
        <v>317</v>
      </c>
      <c r="F29" s="60" t="s">
        <v>266</v>
      </c>
      <c r="G29" s="60" t="s">
        <v>277</v>
      </c>
      <c r="H29" s="61"/>
      <c r="I29" s="61"/>
      <c r="J29" s="61"/>
      <c r="K29" s="61"/>
      <c r="L29" s="284"/>
    </row>
    <row r="30" spans="1:12" s="44" customFormat="1" ht="20.25" customHeight="1">
      <c r="A30" s="275"/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8"/>
    </row>
    <row r="31" spans="1:11" s="44" customFormat="1" ht="20.25" customHeight="1">
      <c r="A31" s="278" t="s">
        <v>343</v>
      </c>
      <c r="B31" s="279" t="s">
        <v>384</v>
      </c>
      <c r="C31" s="62" t="s">
        <v>144</v>
      </c>
      <c r="D31" s="62" t="s">
        <v>145</v>
      </c>
      <c r="E31" s="62" t="s">
        <v>146</v>
      </c>
      <c r="F31" s="62" t="s">
        <v>147</v>
      </c>
      <c r="G31" s="62" t="s">
        <v>151</v>
      </c>
      <c r="H31" s="62" t="s">
        <v>313</v>
      </c>
      <c r="I31" s="62" t="s">
        <v>163</v>
      </c>
      <c r="J31" s="62" t="s">
        <v>164</v>
      </c>
      <c r="K31" s="62" t="s">
        <v>167</v>
      </c>
    </row>
    <row r="32" spans="1:11" s="44" customFormat="1" ht="20.25" customHeight="1">
      <c r="A32" s="278"/>
      <c r="B32" s="279" t="s">
        <v>179</v>
      </c>
      <c r="C32" s="62" t="s">
        <v>180</v>
      </c>
      <c r="D32" s="62" t="s">
        <v>185</v>
      </c>
      <c r="E32" s="62" t="s">
        <v>186</v>
      </c>
      <c r="F32" s="62" t="s">
        <v>187</v>
      </c>
      <c r="G32" s="62" t="s">
        <v>188</v>
      </c>
      <c r="H32" s="62" t="s">
        <v>191</v>
      </c>
      <c r="I32" s="62" t="s">
        <v>192</v>
      </c>
      <c r="J32" s="62" t="s">
        <v>194</v>
      </c>
      <c r="K32" s="62" t="s">
        <v>195</v>
      </c>
    </row>
    <row r="33" spans="1:11" s="44" customFormat="1" ht="20.25" customHeight="1">
      <c r="A33" s="278"/>
      <c r="B33" s="279" t="s">
        <v>197</v>
      </c>
      <c r="C33" s="62" t="s">
        <v>198</v>
      </c>
      <c r="D33" s="62" t="s">
        <v>155</v>
      </c>
      <c r="E33" s="62" t="s">
        <v>156</v>
      </c>
      <c r="F33" s="62" t="s">
        <v>157</v>
      </c>
      <c r="G33" s="62" t="s">
        <v>166</v>
      </c>
      <c r="H33" s="62" t="s">
        <v>170</v>
      </c>
      <c r="I33" s="62" t="s">
        <v>173</v>
      </c>
      <c r="J33" s="62" t="s">
        <v>174</v>
      </c>
      <c r="K33" s="62" t="s">
        <v>176</v>
      </c>
    </row>
    <row r="34" spans="1:11" s="44" customFormat="1" ht="20.25" customHeight="1">
      <c r="A34" s="278"/>
      <c r="B34" s="279" t="s">
        <v>178</v>
      </c>
      <c r="C34" s="62" t="s">
        <v>181</v>
      </c>
      <c r="D34" s="62" t="s">
        <v>182</v>
      </c>
      <c r="E34" s="62" t="s">
        <v>184</v>
      </c>
      <c r="F34" s="62" t="s">
        <v>190</v>
      </c>
      <c r="G34" s="62" t="s">
        <v>193</v>
      </c>
      <c r="H34" s="62" t="s">
        <v>210</v>
      </c>
      <c r="I34" s="62" t="s">
        <v>211</v>
      </c>
      <c r="J34" s="62" t="s">
        <v>215</v>
      </c>
      <c r="K34" s="62" t="s">
        <v>216</v>
      </c>
    </row>
    <row r="35" spans="1:11" s="44" customFormat="1" ht="20.25" customHeight="1">
      <c r="A35" s="278"/>
      <c r="B35" s="279" t="s">
        <v>224</v>
      </c>
      <c r="C35" s="62" t="s">
        <v>225</v>
      </c>
      <c r="D35" s="62" t="s">
        <v>204</v>
      </c>
      <c r="E35" s="62" t="s">
        <v>205</v>
      </c>
      <c r="F35" s="62" t="s">
        <v>206</v>
      </c>
      <c r="G35" s="62" t="s">
        <v>207</v>
      </c>
      <c r="H35" s="62" t="s">
        <v>208</v>
      </c>
      <c r="I35" s="62" t="s">
        <v>209</v>
      </c>
      <c r="J35" s="62" t="s">
        <v>213</v>
      </c>
      <c r="K35" s="62" t="s">
        <v>214</v>
      </c>
    </row>
    <row r="36" spans="1:11" s="44" customFormat="1" ht="20.25" customHeight="1">
      <c r="A36" s="278"/>
      <c r="B36" s="279" t="s">
        <v>219</v>
      </c>
      <c r="C36" s="62" t="s">
        <v>220</v>
      </c>
      <c r="D36" s="62" t="s">
        <v>221</v>
      </c>
      <c r="E36" s="62" t="s">
        <v>222</v>
      </c>
      <c r="F36" s="62" t="s">
        <v>223</v>
      </c>
      <c r="G36" s="62" t="s">
        <v>226</v>
      </c>
      <c r="H36" s="62" t="s">
        <v>227</v>
      </c>
      <c r="I36" s="62" t="s">
        <v>228</v>
      </c>
      <c r="J36" s="62" t="s">
        <v>200</v>
      </c>
      <c r="K36" s="62" t="s">
        <v>201</v>
      </c>
    </row>
    <row r="37" spans="1:11" s="44" customFormat="1" ht="20.25" customHeight="1">
      <c r="A37" s="278"/>
      <c r="B37" s="279" t="s">
        <v>203</v>
      </c>
      <c r="C37" s="62" t="s">
        <v>271</v>
      </c>
      <c r="D37" s="62" t="s">
        <v>269</v>
      </c>
      <c r="E37" s="62" t="s">
        <v>270</v>
      </c>
      <c r="F37" s="62" t="s">
        <v>296</v>
      </c>
      <c r="G37" s="62" t="s">
        <v>406</v>
      </c>
      <c r="H37" s="62" t="s">
        <v>407</v>
      </c>
      <c r="I37" s="62" t="s">
        <v>287</v>
      </c>
      <c r="J37" s="62" t="s">
        <v>288</v>
      </c>
      <c r="K37" s="62" t="s">
        <v>289</v>
      </c>
    </row>
    <row r="38" spans="1:11" s="44" customFormat="1" ht="24" customHeight="1">
      <c r="A38" s="278"/>
      <c r="B38" s="279" t="s">
        <v>293</v>
      </c>
      <c r="C38" s="62" t="s">
        <v>294</v>
      </c>
      <c r="D38" s="62" t="s">
        <v>408</v>
      </c>
      <c r="E38" s="62" t="s">
        <v>172</v>
      </c>
      <c r="F38" s="62" t="s">
        <v>272</v>
      </c>
      <c r="G38" s="62" t="s">
        <v>327</v>
      </c>
      <c r="H38" s="62" t="s">
        <v>291</v>
      </c>
      <c r="I38" s="62" t="s">
        <v>292</v>
      </c>
      <c r="J38" s="62" t="s">
        <v>295</v>
      </c>
      <c r="K38" s="62" t="s">
        <v>298</v>
      </c>
    </row>
    <row r="39" spans="1:11" s="44" customFormat="1" ht="21.75" customHeight="1">
      <c r="A39" s="278"/>
      <c r="B39" s="279" t="s">
        <v>354</v>
      </c>
      <c r="C39" s="62" t="s">
        <v>279</v>
      </c>
      <c r="D39" s="62" t="s">
        <v>280</v>
      </c>
      <c r="E39" s="62" t="s">
        <v>282</v>
      </c>
      <c r="F39" s="62" t="s">
        <v>284</v>
      </c>
      <c r="G39" s="62" t="s">
        <v>285</v>
      </c>
      <c r="H39" s="62" t="s">
        <v>286</v>
      </c>
      <c r="I39" s="62" t="s">
        <v>297</v>
      </c>
      <c r="J39" s="62" t="s">
        <v>323</v>
      </c>
      <c r="K39" s="62" t="s">
        <v>409</v>
      </c>
    </row>
    <row r="40" spans="1:12" s="44" customFormat="1" ht="21.75" customHeight="1">
      <c r="A40" s="278"/>
      <c r="B40" s="62" t="s">
        <v>326</v>
      </c>
      <c r="C40" s="62" t="s">
        <v>175</v>
      </c>
      <c r="D40" s="62" t="s">
        <v>196</v>
      </c>
      <c r="E40" s="62" t="s">
        <v>177</v>
      </c>
      <c r="F40" s="62" t="s">
        <v>217</v>
      </c>
      <c r="G40" s="62" t="s">
        <v>218</v>
      </c>
      <c r="H40" s="62" t="s">
        <v>202</v>
      </c>
      <c r="I40" s="62" t="s">
        <v>290</v>
      </c>
      <c r="J40" s="62" t="s">
        <v>324</v>
      </c>
      <c r="K40" s="62" t="s">
        <v>325</v>
      </c>
      <c r="L40" s="61"/>
    </row>
    <row r="41" spans="1:12" s="44" customFormat="1" ht="21.75" customHeight="1">
      <c r="A41" s="106"/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</row>
    <row r="42" spans="1:11" s="44" customFormat="1" ht="21.75" customHeight="1">
      <c r="A42" s="280" t="s">
        <v>344</v>
      </c>
      <c r="B42" s="62" t="s">
        <v>278</v>
      </c>
      <c r="C42" s="62" t="s">
        <v>281</v>
      </c>
      <c r="D42" s="62" t="s">
        <v>328</v>
      </c>
      <c r="E42" s="62" t="s">
        <v>329</v>
      </c>
      <c r="F42" s="62" t="s">
        <v>330</v>
      </c>
      <c r="G42" s="62" t="s">
        <v>331</v>
      </c>
      <c r="H42" s="62" t="s">
        <v>304</v>
      </c>
      <c r="I42" s="62" t="s">
        <v>305</v>
      </c>
      <c r="J42" s="62" t="s">
        <v>306</v>
      </c>
      <c r="K42" s="62" t="s">
        <v>307</v>
      </c>
    </row>
    <row r="43" spans="1:12" s="44" customFormat="1" ht="27" customHeight="1">
      <c r="A43" s="280"/>
      <c r="B43" s="62" t="s">
        <v>309</v>
      </c>
      <c r="C43" s="62" t="s">
        <v>310</v>
      </c>
      <c r="D43" s="62" t="s">
        <v>341</v>
      </c>
      <c r="E43" s="62" t="s">
        <v>311</v>
      </c>
      <c r="F43" s="62" t="s">
        <v>312</v>
      </c>
      <c r="G43" s="62" t="s">
        <v>308</v>
      </c>
      <c r="H43" s="61"/>
      <c r="I43" s="61"/>
      <c r="J43" s="61"/>
      <c r="K43" s="61"/>
      <c r="L43" s="61"/>
    </row>
    <row r="44" spans="1:12" s="44" customFormat="1" ht="24" customHeight="1">
      <c r="A44" s="106"/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</row>
    <row r="45" spans="1:12" s="44" customFormat="1" ht="24" customHeight="1">
      <c r="A45" s="107" t="s">
        <v>398</v>
      </c>
      <c r="B45" s="62" t="s">
        <v>421</v>
      </c>
      <c r="C45" s="62" t="s">
        <v>422</v>
      </c>
      <c r="D45" s="62" t="s">
        <v>423</v>
      </c>
      <c r="E45" s="62" t="s">
        <v>424</v>
      </c>
      <c r="F45" s="62" t="s">
        <v>425</v>
      </c>
      <c r="G45" s="62" t="s">
        <v>426</v>
      </c>
      <c r="H45" s="61"/>
      <c r="I45" s="61"/>
      <c r="J45" s="61"/>
      <c r="K45" s="61"/>
      <c r="L45" s="61"/>
    </row>
    <row r="46" spans="1:12" s="44" customFormat="1" ht="24" customHeight="1">
      <c r="A46" s="45"/>
      <c r="B46" s="108"/>
      <c r="C46" s="109"/>
      <c r="D46" s="109"/>
      <c r="E46" s="109"/>
      <c r="F46" s="109"/>
      <c r="G46" s="109"/>
      <c r="H46" s="109"/>
      <c r="I46" s="109"/>
      <c r="J46" s="109"/>
      <c r="K46" s="109"/>
      <c r="L46" s="109"/>
    </row>
    <row r="47" spans="1:12" s="44" customFormat="1" ht="24" customHeight="1">
      <c r="A47" s="46" t="s">
        <v>427</v>
      </c>
      <c r="B47" s="60" t="s">
        <v>332</v>
      </c>
      <c r="C47" s="60" t="s">
        <v>333</v>
      </c>
      <c r="D47" s="110"/>
      <c r="E47" s="109"/>
      <c r="F47" s="109"/>
      <c r="G47" s="109"/>
      <c r="H47" s="109"/>
      <c r="I47" s="109"/>
      <c r="J47" s="109"/>
      <c r="K47" s="281"/>
      <c r="L47" s="281"/>
    </row>
    <row r="48" spans="1:12" s="44" customFormat="1" ht="24" customHeight="1">
      <c r="A48" s="38"/>
      <c r="B48" s="282"/>
      <c r="C48" s="281"/>
      <c r="D48" s="281"/>
      <c r="E48" s="281"/>
      <c r="F48" s="281"/>
      <c r="G48" s="281"/>
      <c r="H48" s="281"/>
      <c r="I48" s="281"/>
      <c r="J48" s="281"/>
      <c r="K48" s="281"/>
      <c r="L48" s="281"/>
    </row>
    <row r="49" spans="1:12" s="44" customFormat="1" ht="24" customHeight="1">
      <c r="A49" s="107" t="s">
        <v>428</v>
      </c>
      <c r="B49" s="62" t="s">
        <v>346</v>
      </c>
      <c r="C49" s="62" t="s">
        <v>345</v>
      </c>
      <c r="D49" s="281"/>
      <c r="E49" s="281"/>
      <c r="F49" s="281"/>
      <c r="G49" s="281"/>
      <c r="H49" s="281"/>
      <c r="I49" s="34"/>
      <c r="J49" s="281"/>
      <c r="K49" s="281"/>
      <c r="L49" s="281"/>
    </row>
    <row r="50" spans="1:12" s="44" customFormat="1" ht="24" customHeight="1">
      <c r="A50" s="34"/>
      <c r="B50" s="282"/>
      <c r="C50" s="281"/>
      <c r="D50" s="281"/>
      <c r="E50" s="281"/>
      <c r="F50" s="281"/>
      <c r="G50" s="281"/>
      <c r="H50" s="281"/>
      <c r="I50" s="281"/>
      <c r="J50" s="281"/>
      <c r="K50" s="283"/>
      <c r="L50" s="283"/>
    </row>
    <row r="51" spans="1:10" s="34" customFormat="1" ht="12.75">
      <c r="A51" s="38"/>
      <c r="B51" s="35"/>
      <c r="C51" s="39"/>
      <c r="D51" s="39"/>
      <c r="E51" s="39"/>
      <c r="F51" s="39"/>
      <c r="G51" s="39"/>
      <c r="H51" s="39"/>
      <c r="I51" s="39"/>
      <c r="J51" s="39"/>
    </row>
    <row r="52" spans="2:10" s="34" customFormat="1" ht="12.75">
      <c r="B52" s="35"/>
      <c r="C52" s="39"/>
      <c r="D52" s="39"/>
      <c r="E52" s="39"/>
      <c r="F52" s="39"/>
      <c r="G52" s="39"/>
      <c r="H52" s="39"/>
      <c r="I52" s="39"/>
      <c r="J52" s="39"/>
    </row>
    <row r="53" s="34" customFormat="1" ht="12.75">
      <c r="B53" s="35"/>
    </row>
    <row r="54" s="34" customFormat="1" ht="12.75">
      <c r="B54" s="35"/>
    </row>
    <row r="55" s="34" customFormat="1" ht="12.75">
      <c r="B55" s="35"/>
    </row>
    <row r="56" s="34" customFormat="1" ht="12.75">
      <c r="B56" s="35"/>
    </row>
    <row r="57" s="34" customFormat="1" ht="12.75">
      <c r="B57" s="35"/>
    </row>
    <row r="58" s="34" customFormat="1" ht="12.75">
      <c r="B58" s="35"/>
    </row>
    <row r="59" s="34" customFormat="1" ht="12.75">
      <c r="B59" s="35"/>
    </row>
    <row r="60" s="34" customFormat="1" ht="12.75">
      <c r="B60" s="35"/>
    </row>
    <row r="61" s="34" customFormat="1" ht="12.75">
      <c r="B61" s="35"/>
    </row>
    <row r="62" s="34" customFormat="1" ht="12.75">
      <c r="B62" s="35"/>
    </row>
    <row r="63" s="34" customFormat="1" ht="12.75">
      <c r="B63" s="35"/>
    </row>
    <row r="64" s="34" customFormat="1" ht="12.75">
      <c r="B64" s="35"/>
    </row>
    <row r="65" s="34" customFormat="1" ht="12.75">
      <c r="B65" s="35"/>
    </row>
    <row r="66" s="34" customFormat="1" ht="12.75">
      <c r="B66" s="35"/>
    </row>
    <row r="67" s="34" customFormat="1" ht="12.75">
      <c r="B67" s="35"/>
    </row>
    <row r="68" s="34" customFormat="1" ht="12.75">
      <c r="B68" s="35"/>
    </row>
    <row r="69" s="34" customFormat="1" ht="12.75">
      <c r="B69" s="35"/>
    </row>
    <row r="70" s="34" customFormat="1" ht="12.75">
      <c r="B70" s="35"/>
    </row>
    <row r="71" s="34" customFormat="1" ht="12.75">
      <c r="B71" s="35"/>
    </row>
    <row r="72" s="34" customFormat="1" ht="12.75">
      <c r="B72" s="35"/>
    </row>
    <row r="73" s="34" customFormat="1" ht="12.75">
      <c r="B73" s="35"/>
    </row>
    <row r="74" s="34" customFormat="1" ht="12.75">
      <c r="B74" s="35"/>
    </row>
    <row r="75" s="34" customFormat="1" ht="12.75">
      <c r="B75" s="35"/>
    </row>
    <row r="76" s="34" customFormat="1" ht="12.75">
      <c r="B76" s="35"/>
    </row>
    <row r="77" s="34" customFormat="1" ht="12.75">
      <c r="B77" s="35"/>
    </row>
    <row r="78" s="34" customFormat="1" ht="12.75">
      <c r="B78" s="35"/>
    </row>
    <row r="79" s="34" customFormat="1" ht="12.75">
      <c r="B79" s="35"/>
    </row>
    <row r="80" s="34" customFormat="1" ht="12.75">
      <c r="B80" s="35"/>
    </row>
    <row r="81" s="34" customFormat="1" ht="12.75">
      <c r="B81" s="35"/>
    </row>
    <row r="82" s="34" customFormat="1" ht="12.75">
      <c r="B82" s="35"/>
    </row>
    <row r="83" s="34" customFormat="1" ht="12.75">
      <c r="B83" s="35"/>
    </row>
    <row r="84" s="34" customFormat="1" ht="12.75">
      <c r="B84" s="35"/>
    </row>
    <row r="85" s="34" customFormat="1" ht="12.75">
      <c r="B85" s="35"/>
    </row>
    <row r="86" s="34" customFormat="1" ht="12.75">
      <c r="B86" s="35"/>
    </row>
    <row r="87" s="34" customFormat="1" ht="12.75">
      <c r="B87" s="35"/>
    </row>
    <row r="88" s="34" customFormat="1" ht="12.75">
      <c r="B88" s="35"/>
    </row>
    <row r="89" s="34" customFormat="1" ht="12.75">
      <c r="B89" s="35"/>
    </row>
    <row r="90" s="34" customFormat="1" ht="12.75">
      <c r="B90" s="35"/>
    </row>
    <row r="91" s="34" customFormat="1" ht="12.75">
      <c r="B91" s="35"/>
    </row>
    <row r="92" s="34" customFormat="1" ht="12.75">
      <c r="B92" s="35"/>
    </row>
    <row r="93" s="34" customFormat="1" ht="12.75">
      <c r="B93" s="35"/>
    </row>
    <row r="94" s="34" customFormat="1" ht="12.75">
      <c r="B94" s="35"/>
    </row>
    <row r="95" s="34" customFormat="1" ht="12.75">
      <c r="B95" s="35"/>
    </row>
    <row r="96" s="34" customFormat="1" ht="12.75">
      <c r="B96" s="35"/>
    </row>
    <row r="97" s="34" customFormat="1" ht="12.75">
      <c r="B97" s="35"/>
    </row>
    <row r="98" s="34" customFormat="1" ht="12.75">
      <c r="B98" s="35"/>
    </row>
    <row r="99" s="34" customFormat="1" ht="12.75">
      <c r="B99" s="35"/>
    </row>
    <row r="100" s="34" customFormat="1" ht="12.75">
      <c r="B100" s="35"/>
    </row>
  </sheetData>
  <sheetProtection/>
  <mergeCells count="8">
    <mergeCell ref="A31:A40"/>
    <mergeCell ref="A42:A43"/>
    <mergeCell ref="A23:A29"/>
    <mergeCell ref="A10:B11"/>
    <mergeCell ref="C10:J10"/>
    <mergeCell ref="A12:B12"/>
    <mergeCell ref="A3:J3"/>
    <mergeCell ref="A8:J8"/>
  </mergeCells>
  <hyperlinks>
    <hyperlink ref="J5" location="Главная!A1" display="на главную"/>
  </hyperlinks>
  <printOptions/>
  <pageMargins left="0.4" right="0.36" top="0.53" bottom="0.52" header="0.5" footer="0.5"/>
  <pageSetup horizontalDpi="600" verticalDpi="600" orientation="portrait" paperSize="9" scale="6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M39"/>
  <sheetViews>
    <sheetView view="pageBreakPreview" zoomScaleSheetLayoutView="100" zoomScalePageLayoutView="0" workbookViewId="0" topLeftCell="A1">
      <selection activeCell="O6" sqref="O6"/>
    </sheetView>
  </sheetViews>
  <sheetFormatPr defaultColWidth="9.00390625" defaultRowHeight="12.75"/>
  <cols>
    <col min="1" max="1" width="17.75390625" style="0" customWidth="1"/>
    <col min="2" max="9" width="9.875" style="0" customWidth="1"/>
    <col min="10" max="10" width="4.75390625" style="0" customWidth="1"/>
  </cols>
  <sheetData>
    <row r="1" ht="57.75" customHeight="1"/>
    <row r="3" spans="1:13" ht="18" customHeight="1">
      <c r="A3" s="199" t="s">
        <v>93</v>
      </c>
      <c r="B3" s="199"/>
      <c r="C3" s="199"/>
      <c r="D3" s="199"/>
      <c r="E3" s="199"/>
      <c r="F3" s="199"/>
      <c r="G3" s="199"/>
      <c r="H3" s="199"/>
      <c r="I3" s="199"/>
      <c r="J3" s="73"/>
      <c r="K3" s="73"/>
      <c r="L3" s="73"/>
      <c r="M3" s="73"/>
    </row>
    <row r="5" spans="1:9" ht="15.75" customHeight="1">
      <c r="A5" s="197" t="s">
        <v>94</v>
      </c>
      <c r="B5" s="198"/>
      <c r="C5" s="198"/>
      <c r="D5" s="198"/>
      <c r="E5" s="198"/>
      <c r="F5" s="198"/>
      <c r="G5" s="198"/>
      <c r="H5" s="198"/>
      <c r="I5" s="198"/>
    </row>
    <row r="6" spans="1:9" ht="72" customHeight="1">
      <c r="A6" s="285"/>
      <c r="B6" s="286" t="s">
        <v>429</v>
      </c>
      <c r="C6" s="286"/>
      <c r="D6" s="286"/>
      <c r="E6" s="286"/>
      <c r="F6" s="286"/>
      <c r="G6" s="286"/>
      <c r="H6" s="286"/>
      <c r="I6" s="286"/>
    </row>
    <row r="7" spans="1:9" ht="15">
      <c r="A7" s="287" t="s">
        <v>347</v>
      </c>
      <c r="B7" s="288" t="s">
        <v>299</v>
      </c>
      <c r="C7" s="288"/>
      <c r="D7" s="288" t="s">
        <v>300</v>
      </c>
      <c r="E7" s="288"/>
      <c r="F7" s="288" t="s">
        <v>199</v>
      </c>
      <c r="G7" s="288"/>
      <c r="H7" s="288" t="s">
        <v>430</v>
      </c>
      <c r="I7" s="288"/>
    </row>
    <row r="8" spans="1:9" ht="12.75">
      <c r="A8" s="289" t="s">
        <v>348</v>
      </c>
      <c r="B8" s="290">
        <f>12.5*Главная!B135</f>
        <v>381.25</v>
      </c>
      <c r="C8" s="290"/>
      <c r="D8" s="290">
        <f>12.63*Главная!B135</f>
        <v>385.21500000000003</v>
      </c>
      <c r="E8" s="290"/>
      <c r="F8" s="290">
        <f>13*Главная!B135</f>
        <v>396.5</v>
      </c>
      <c r="G8" s="290"/>
      <c r="H8" s="290">
        <f>12.92*Главная!B135</f>
        <v>394.06</v>
      </c>
      <c r="I8" s="290"/>
    </row>
    <row r="9" spans="1:9" ht="12.75">
      <c r="A9" s="289" t="s">
        <v>349</v>
      </c>
      <c r="B9" s="290">
        <f>13.53*Главная!B135</f>
        <v>412.66499999999996</v>
      </c>
      <c r="C9" s="290"/>
      <c r="D9" s="290">
        <f>13.66*Главная!B135</f>
        <v>416.63</v>
      </c>
      <c r="E9" s="290"/>
      <c r="F9" s="290">
        <f>14.05*Главная!B135</f>
        <v>428.52500000000003</v>
      </c>
      <c r="G9" s="290"/>
      <c r="H9" s="290">
        <f>13.94*Главная!B135</f>
        <v>425.16999999999996</v>
      </c>
      <c r="I9" s="290"/>
    </row>
    <row r="10" spans="1:9" ht="12.75">
      <c r="A10" s="289" t="s">
        <v>350</v>
      </c>
      <c r="B10" s="290">
        <f>21.95*Главная!B135</f>
        <v>669.475</v>
      </c>
      <c r="C10" s="290"/>
      <c r="D10" s="290">
        <f>22.11*Главная!B135</f>
        <v>674.355</v>
      </c>
      <c r="E10" s="290"/>
      <c r="F10" s="290">
        <f>22.5*Главная!B135</f>
        <v>686.25</v>
      </c>
      <c r="G10" s="290"/>
      <c r="H10" s="290">
        <f>22.39*Главная!B135</f>
        <v>682.895</v>
      </c>
      <c r="I10" s="290"/>
    </row>
    <row r="11" spans="1:9" ht="12.75">
      <c r="A11" s="289"/>
      <c r="B11" s="291"/>
      <c r="C11" s="291"/>
      <c r="D11" s="291"/>
      <c r="E11" s="291"/>
      <c r="F11" s="291"/>
      <c r="G11" s="291"/>
      <c r="H11" s="291"/>
      <c r="I11" s="291"/>
    </row>
    <row r="12" spans="1:9" ht="12.75">
      <c r="A12" s="24" t="s">
        <v>351</v>
      </c>
      <c r="B12" s="292" t="s">
        <v>431</v>
      </c>
      <c r="C12" s="293"/>
      <c r="D12" s="292" t="s">
        <v>431</v>
      </c>
      <c r="E12" s="293"/>
      <c r="F12" s="292" t="s">
        <v>431</v>
      </c>
      <c r="G12" s="293"/>
      <c r="H12" s="292" t="s">
        <v>431</v>
      </c>
      <c r="I12" s="293"/>
    </row>
    <row r="14" spans="1:2" ht="12.75">
      <c r="A14" s="111" t="s">
        <v>352</v>
      </c>
      <c r="B14" t="s">
        <v>302</v>
      </c>
    </row>
    <row r="15" ht="12.75">
      <c r="A15" s="111"/>
    </row>
    <row r="16" spans="1:4" ht="12.75">
      <c r="A16" s="252" t="s">
        <v>404</v>
      </c>
      <c r="B16" s="252"/>
      <c r="C16" s="252"/>
      <c r="D16" s="252"/>
    </row>
    <row r="17" spans="1:4" ht="12.75" customHeight="1">
      <c r="A17" s="294" t="s">
        <v>432</v>
      </c>
      <c r="B17" s="294"/>
      <c r="C17" s="253">
        <f>0.95*Главная!B135</f>
        <v>28.974999999999998</v>
      </c>
      <c r="D17" s="254" t="s">
        <v>360</v>
      </c>
    </row>
    <row r="18" spans="1:4" ht="12.75">
      <c r="A18" s="147"/>
      <c r="B18" s="147"/>
      <c r="C18" s="147"/>
      <c r="D18" s="147"/>
    </row>
    <row r="19" ht="15">
      <c r="A19" s="42" t="s">
        <v>61</v>
      </c>
    </row>
    <row r="21" spans="1:3" ht="12.75">
      <c r="A21" s="295" t="s">
        <v>299</v>
      </c>
      <c r="B21" s="296" t="s">
        <v>141</v>
      </c>
      <c r="C21" s="296" t="s">
        <v>140</v>
      </c>
    </row>
    <row r="22" spans="1:9" ht="12.75">
      <c r="A22" s="297" t="s">
        <v>300</v>
      </c>
      <c r="B22" s="24" t="s">
        <v>142</v>
      </c>
      <c r="C22" s="24" t="s">
        <v>143</v>
      </c>
      <c r="D22" s="24" t="s">
        <v>144</v>
      </c>
      <c r="E22" s="24" t="s">
        <v>145</v>
      </c>
      <c r="F22" s="24" t="s">
        <v>146</v>
      </c>
      <c r="G22" s="24" t="s">
        <v>147</v>
      </c>
      <c r="H22" s="24" t="s">
        <v>197</v>
      </c>
      <c r="I22" s="24" t="s">
        <v>198</v>
      </c>
    </row>
    <row r="23" spans="1:9" ht="12.75">
      <c r="A23" s="297"/>
      <c r="B23" s="24" t="s">
        <v>148</v>
      </c>
      <c r="C23" s="24" t="s">
        <v>149</v>
      </c>
      <c r="D23" s="24" t="s">
        <v>150</v>
      </c>
      <c r="E23" s="24" t="s">
        <v>151</v>
      </c>
      <c r="F23" s="24" t="s">
        <v>152</v>
      </c>
      <c r="G23" s="24" t="s">
        <v>153</v>
      </c>
      <c r="H23" s="24" t="s">
        <v>154</v>
      </c>
      <c r="I23" s="24" t="s">
        <v>155</v>
      </c>
    </row>
    <row r="24" spans="1:9" ht="12.75">
      <c r="A24" s="297"/>
      <c r="B24" s="24" t="s">
        <v>156</v>
      </c>
      <c r="C24" s="24" t="s">
        <v>157</v>
      </c>
      <c r="D24" s="24" t="s">
        <v>158</v>
      </c>
      <c r="E24" s="24" t="s">
        <v>159</v>
      </c>
      <c r="F24" s="24" t="s">
        <v>160</v>
      </c>
      <c r="G24" s="24" t="s">
        <v>161</v>
      </c>
      <c r="H24" s="24" t="s">
        <v>313</v>
      </c>
      <c r="I24" s="24" t="s">
        <v>162</v>
      </c>
    </row>
    <row r="25" spans="1:9" ht="12.75">
      <c r="A25" s="297"/>
      <c r="B25" s="24" t="s">
        <v>163</v>
      </c>
      <c r="C25" s="24" t="s">
        <v>164</v>
      </c>
      <c r="D25" s="24" t="s">
        <v>165</v>
      </c>
      <c r="E25" s="24" t="s">
        <v>166</v>
      </c>
      <c r="F25" s="24" t="s">
        <v>167</v>
      </c>
      <c r="G25" s="24" t="s">
        <v>168</v>
      </c>
      <c r="H25" s="24" t="s">
        <v>169</v>
      </c>
      <c r="I25" s="24" t="s">
        <v>170</v>
      </c>
    </row>
    <row r="26" spans="1:9" ht="12.75">
      <c r="A26" s="297"/>
      <c r="B26" s="24" t="s">
        <v>171</v>
      </c>
      <c r="C26" s="24" t="s">
        <v>172</v>
      </c>
      <c r="D26" s="24" t="s">
        <v>173</v>
      </c>
      <c r="E26" s="24" t="s">
        <v>174</v>
      </c>
      <c r="F26" s="24" t="s">
        <v>175</v>
      </c>
      <c r="G26" s="24" t="s">
        <v>176</v>
      </c>
      <c r="H26" s="24" t="s">
        <v>177</v>
      </c>
      <c r="I26" s="24" t="s">
        <v>178</v>
      </c>
    </row>
    <row r="27" spans="1:9" ht="12.75">
      <c r="A27" s="297"/>
      <c r="B27" s="24" t="s">
        <v>179</v>
      </c>
      <c r="C27" s="24" t="s">
        <v>180</v>
      </c>
      <c r="D27" s="24" t="s">
        <v>181</v>
      </c>
      <c r="E27" s="24" t="s">
        <v>182</v>
      </c>
      <c r="F27" s="24" t="s">
        <v>183</v>
      </c>
      <c r="G27" s="24" t="s">
        <v>184</v>
      </c>
      <c r="H27" s="24" t="s">
        <v>185</v>
      </c>
      <c r="I27" s="24" t="s">
        <v>186</v>
      </c>
    </row>
    <row r="28" spans="1:9" ht="12.75">
      <c r="A28" s="297"/>
      <c r="B28" s="24" t="s">
        <v>187</v>
      </c>
      <c r="C28" s="24" t="s">
        <v>188</v>
      </c>
      <c r="D28" s="24" t="s">
        <v>189</v>
      </c>
      <c r="E28" s="24" t="s">
        <v>190</v>
      </c>
      <c r="F28" s="24" t="s">
        <v>191</v>
      </c>
      <c r="G28" s="24" t="s">
        <v>192</v>
      </c>
      <c r="H28" s="24" t="s">
        <v>193</v>
      </c>
      <c r="I28" s="24" t="s">
        <v>194</v>
      </c>
    </row>
    <row r="29" spans="1:3" ht="12.75">
      <c r="A29" s="297"/>
      <c r="B29" s="298" t="s">
        <v>195</v>
      </c>
      <c r="C29" s="298" t="s">
        <v>196</v>
      </c>
    </row>
    <row r="30" spans="1:9" ht="12.75">
      <c r="A30" s="299" t="s">
        <v>199</v>
      </c>
      <c r="B30" s="300" t="s">
        <v>200</v>
      </c>
      <c r="C30" s="300" t="s">
        <v>201</v>
      </c>
      <c r="D30" s="300" t="s">
        <v>202</v>
      </c>
      <c r="E30" s="300" t="s">
        <v>203</v>
      </c>
      <c r="F30" s="300" t="s">
        <v>204</v>
      </c>
      <c r="G30" s="300" t="s">
        <v>205</v>
      </c>
      <c r="H30" s="300" t="s">
        <v>206</v>
      </c>
      <c r="I30" s="300" t="s">
        <v>207</v>
      </c>
    </row>
    <row r="31" spans="1:9" ht="12.75">
      <c r="A31" s="299"/>
      <c r="B31" s="300" t="s">
        <v>208</v>
      </c>
      <c r="C31" s="300" t="s">
        <v>209</v>
      </c>
      <c r="D31" s="300" t="s">
        <v>210</v>
      </c>
      <c r="E31" s="300" t="s">
        <v>211</v>
      </c>
      <c r="F31" s="300" t="s">
        <v>213</v>
      </c>
      <c r="G31" s="300" t="s">
        <v>214</v>
      </c>
      <c r="H31" s="300" t="s">
        <v>215</v>
      </c>
      <c r="I31" s="300" t="s">
        <v>216</v>
      </c>
    </row>
    <row r="32" spans="1:9" ht="12.75">
      <c r="A32" s="299"/>
      <c r="B32" s="300" t="s">
        <v>217</v>
      </c>
      <c r="C32" s="300" t="s">
        <v>218</v>
      </c>
      <c r="D32" s="300" t="s">
        <v>219</v>
      </c>
      <c r="E32" s="300" t="s">
        <v>220</v>
      </c>
      <c r="F32" s="300" t="s">
        <v>221</v>
      </c>
      <c r="G32" s="300" t="s">
        <v>222</v>
      </c>
      <c r="H32" s="300" t="s">
        <v>223</v>
      </c>
      <c r="I32" s="300" t="s">
        <v>224</v>
      </c>
    </row>
    <row r="33" spans="1:5" ht="12.75">
      <c r="A33" s="299"/>
      <c r="B33" s="296" t="s">
        <v>225</v>
      </c>
      <c r="C33" s="296" t="s">
        <v>226</v>
      </c>
      <c r="D33" s="296" t="s">
        <v>227</v>
      </c>
      <c r="E33" s="296" t="s">
        <v>228</v>
      </c>
    </row>
    <row r="34" spans="1:9" ht="12.75">
      <c r="A34" s="301" t="s">
        <v>229</v>
      </c>
      <c r="B34" s="302" t="s">
        <v>230</v>
      </c>
      <c r="C34" s="302" t="s">
        <v>231</v>
      </c>
      <c r="D34" s="302" t="s">
        <v>232</v>
      </c>
      <c r="E34" s="302" t="s">
        <v>233</v>
      </c>
      <c r="F34" s="302" t="s">
        <v>234</v>
      </c>
      <c r="G34" s="302" t="s">
        <v>235</v>
      </c>
      <c r="H34" s="302" t="s">
        <v>236</v>
      </c>
      <c r="I34" s="302" t="s">
        <v>237</v>
      </c>
    </row>
    <row r="35" spans="1:9" ht="12.75">
      <c r="A35" s="301"/>
      <c r="B35" s="302" t="s">
        <v>238</v>
      </c>
      <c r="C35" s="302" t="s">
        <v>239</v>
      </c>
      <c r="D35" s="302" t="s">
        <v>240</v>
      </c>
      <c r="E35" s="302" t="s">
        <v>241</v>
      </c>
      <c r="F35" s="302" t="s">
        <v>242</v>
      </c>
      <c r="G35" s="302" t="s">
        <v>243</v>
      </c>
      <c r="H35" s="302" t="s">
        <v>244</v>
      </c>
      <c r="I35" s="302" t="s">
        <v>245</v>
      </c>
    </row>
    <row r="36" spans="1:9" ht="12.75">
      <c r="A36" s="301"/>
      <c r="B36" s="302" t="s">
        <v>246</v>
      </c>
      <c r="C36" s="302" t="s">
        <v>247</v>
      </c>
      <c r="D36" s="302" t="s">
        <v>248</v>
      </c>
      <c r="E36" s="302" t="s">
        <v>249</v>
      </c>
      <c r="F36" s="302" t="s">
        <v>250</v>
      </c>
      <c r="G36" s="302" t="s">
        <v>251</v>
      </c>
      <c r="H36" s="302" t="s">
        <v>252</v>
      </c>
      <c r="I36" s="302" t="s">
        <v>253</v>
      </c>
    </row>
    <row r="37" spans="1:9" ht="12.75">
      <c r="A37" s="301"/>
      <c r="B37" s="302" t="s">
        <v>254</v>
      </c>
      <c r="C37" s="302" t="s">
        <v>255</v>
      </c>
      <c r="D37" s="302" t="s">
        <v>256</v>
      </c>
      <c r="E37" s="302" t="s">
        <v>257</v>
      </c>
      <c r="F37" s="302" t="s">
        <v>258</v>
      </c>
      <c r="G37" s="302" t="s">
        <v>259</v>
      </c>
      <c r="H37" s="302" t="s">
        <v>260</v>
      </c>
      <c r="I37" s="302" t="s">
        <v>261</v>
      </c>
    </row>
    <row r="38" spans="1:9" ht="12.75">
      <c r="A38" s="301"/>
      <c r="B38" s="302" t="s">
        <v>316</v>
      </c>
      <c r="C38" s="302" t="s">
        <v>317</v>
      </c>
      <c r="D38" s="302" t="s">
        <v>318</v>
      </c>
      <c r="E38" s="302" t="s">
        <v>276</v>
      </c>
      <c r="F38" s="302" t="s">
        <v>319</v>
      </c>
      <c r="G38" s="302" t="s">
        <v>320</v>
      </c>
      <c r="H38" s="302" t="s">
        <v>321</v>
      </c>
      <c r="I38" s="302" t="s">
        <v>322</v>
      </c>
    </row>
    <row r="39" spans="1:8" ht="12.75">
      <c r="A39" s="301"/>
      <c r="B39" s="302" t="s">
        <v>262</v>
      </c>
      <c r="C39" s="302" t="s">
        <v>263</v>
      </c>
      <c r="D39" s="302" t="s">
        <v>264</v>
      </c>
      <c r="E39" s="302" t="s">
        <v>265</v>
      </c>
      <c r="F39" s="302" t="s">
        <v>266</v>
      </c>
      <c r="G39" s="302" t="s">
        <v>267</v>
      </c>
      <c r="H39" s="302" t="s">
        <v>268</v>
      </c>
    </row>
  </sheetData>
  <sheetProtection/>
  <mergeCells count="32">
    <mergeCell ref="A34:A39"/>
    <mergeCell ref="A16:D16"/>
    <mergeCell ref="A17:B17"/>
    <mergeCell ref="A22:A29"/>
    <mergeCell ref="A30:A33"/>
    <mergeCell ref="B12:C12"/>
    <mergeCell ref="D12:E12"/>
    <mergeCell ref="F12:G12"/>
    <mergeCell ref="H12:I12"/>
    <mergeCell ref="H8:I8"/>
    <mergeCell ref="H9:I9"/>
    <mergeCell ref="H10:I10"/>
    <mergeCell ref="H11:I11"/>
    <mergeCell ref="A3:I3"/>
    <mergeCell ref="A5:I5"/>
    <mergeCell ref="B6:I6"/>
    <mergeCell ref="H7:I7"/>
    <mergeCell ref="B7:C7"/>
    <mergeCell ref="D7:E7"/>
    <mergeCell ref="F7:G7"/>
    <mergeCell ref="B8:C8"/>
    <mergeCell ref="D8:E8"/>
    <mergeCell ref="F8:G8"/>
    <mergeCell ref="B9:C9"/>
    <mergeCell ref="D9:E9"/>
    <mergeCell ref="F9:G9"/>
    <mergeCell ref="B10:C10"/>
    <mergeCell ref="D10:E10"/>
    <mergeCell ref="F10:G10"/>
    <mergeCell ref="B11:C11"/>
    <mergeCell ref="D11:E11"/>
    <mergeCell ref="F11:G11"/>
  </mergeCells>
  <printOptions/>
  <pageMargins left="0.75" right="0.75" top="1" bottom="1" header="0.5" footer="0.5"/>
  <pageSetup horizontalDpi="600" verticalDpi="600" orientation="landscape" paperSize="9" scale="73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I21"/>
  <sheetViews>
    <sheetView view="pageBreakPreview" zoomScaleSheetLayoutView="100" zoomScalePageLayoutView="0" workbookViewId="0" topLeftCell="A1">
      <selection activeCell="K9" sqref="K9"/>
    </sheetView>
  </sheetViews>
  <sheetFormatPr defaultColWidth="9.00390625" defaultRowHeight="12.75"/>
  <cols>
    <col min="1" max="1" width="25.00390625" style="0" customWidth="1"/>
    <col min="2" max="6" width="14.25390625" style="0" customWidth="1"/>
    <col min="7" max="7" width="6.00390625" style="0" customWidth="1"/>
    <col min="8" max="9" width="6.25390625" style="0" customWidth="1"/>
    <col min="10" max="10" width="14.625" style="0" customWidth="1"/>
  </cols>
  <sheetData>
    <row r="1" ht="66.75" customHeight="1"/>
    <row r="2" spans="1:9" ht="43.5" customHeight="1">
      <c r="A2" s="199" t="s">
        <v>433</v>
      </c>
      <c r="B2" s="199"/>
      <c r="C2" s="199"/>
      <c r="D2" s="199"/>
      <c r="E2" s="199"/>
      <c r="F2" s="199"/>
      <c r="G2" s="199"/>
      <c r="H2" s="199"/>
      <c r="I2" s="199"/>
    </row>
    <row r="4" spans="1:9" ht="15.75" customHeight="1">
      <c r="A4" s="73"/>
      <c r="B4" s="303" t="s">
        <v>434</v>
      </c>
      <c r="C4" s="303"/>
      <c r="D4" s="303"/>
      <c r="E4" s="303"/>
      <c r="F4" s="303"/>
      <c r="G4" s="73"/>
      <c r="H4" s="73"/>
      <c r="I4" s="73"/>
    </row>
    <row r="5" spans="1:6" ht="30" customHeight="1">
      <c r="A5" s="304" t="s">
        <v>435</v>
      </c>
      <c r="B5" s="304" t="s">
        <v>436</v>
      </c>
      <c r="C5" s="304" t="s">
        <v>437</v>
      </c>
      <c r="D5" s="304" t="s">
        <v>438</v>
      </c>
      <c r="E5" s="304" t="s">
        <v>378</v>
      </c>
      <c r="F5" s="304" t="s">
        <v>91</v>
      </c>
    </row>
    <row r="6" spans="1:6" ht="30.75" customHeight="1">
      <c r="A6" s="305" t="s">
        <v>439</v>
      </c>
      <c r="B6" s="306">
        <f>84.58164*Главная!B135</f>
        <v>2579.7400199999997</v>
      </c>
      <c r="C6" s="306">
        <f>100.72458*Главная!B135</f>
        <v>3072.09969</v>
      </c>
      <c r="D6" s="306">
        <f>115.23072*Главная!B135</f>
        <v>3514.5369600000004</v>
      </c>
      <c r="E6" s="306">
        <f>128.2842*Главная!B135</f>
        <v>3912.6681</v>
      </c>
      <c r="F6" s="306">
        <f>139.90548*Главная!B135</f>
        <v>4267.11714</v>
      </c>
    </row>
    <row r="7" spans="1:6" ht="30.75" customHeight="1">
      <c r="A7" s="305" t="s">
        <v>440</v>
      </c>
      <c r="B7" s="307" t="s">
        <v>397</v>
      </c>
      <c r="C7" s="307" t="s">
        <v>397</v>
      </c>
      <c r="D7" s="307" t="s">
        <v>397</v>
      </c>
      <c r="E7" s="307" t="s">
        <v>397</v>
      </c>
      <c r="F7" s="306">
        <f>100.78596*Главная!B135</f>
        <v>3073.9717800000003</v>
      </c>
    </row>
    <row r="8" spans="1:6" ht="30.75" customHeight="1">
      <c r="A8" s="305" t="s">
        <v>441</v>
      </c>
      <c r="B8" s="306">
        <f>65.94258*Главная!B135</f>
        <v>2011.2486900000001</v>
      </c>
      <c r="C8" s="306">
        <f>94.25922*Главная!B135</f>
        <v>2874.90621</v>
      </c>
      <c r="D8" s="306">
        <f>119.691*Главная!B135</f>
        <v>3650.5755</v>
      </c>
      <c r="E8" s="306">
        <f>142.52436*Главная!B135</f>
        <v>4346.99298</v>
      </c>
      <c r="F8" s="306">
        <f>162.9639*Главная!B135</f>
        <v>4970.39895</v>
      </c>
    </row>
    <row r="9" spans="1:6" ht="30.75" customHeight="1">
      <c r="A9" s="305" t="s">
        <v>442</v>
      </c>
      <c r="B9" s="306">
        <f>89.90124*Главная!B135</f>
        <v>2741.98782</v>
      </c>
      <c r="C9" s="306">
        <f>118.19742*Главная!B135</f>
        <v>3605.0213099999996</v>
      </c>
      <c r="D9" s="306">
        <f>143.67012*Главная!B135</f>
        <v>4381.93866</v>
      </c>
      <c r="E9" s="306">
        <f>166.50348*Главная!B135</f>
        <v>5078.35614</v>
      </c>
      <c r="F9" s="306">
        <f>186.9021*Главная!B135</f>
        <v>5700.51405</v>
      </c>
    </row>
    <row r="10" spans="1:6" ht="30.75" customHeight="1">
      <c r="A10" s="305" t="s">
        <v>443</v>
      </c>
      <c r="B10" s="306">
        <f>64.7559*Главная!B135</f>
        <v>1975.05495</v>
      </c>
      <c r="C10" s="306">
        <f>92.52012*Главная!B135</f>
        <v>2821.86366</v>
      </c>
      <c r="D10" s="306">
        <f>117.52224*Главная!B135</f>
        <v>3584.42832</v>
      </c>
      <c r="E10" s="306">
        <f>139.9464*Главная!B135</f>
        <v>4268.3652</v>
      </c>
      <c r="F10" s="306">
        <f>159.97674*Главная!B135</f>
        <v>4879.29057</v>
      </c>
    </row>
    <row r="11" spans="1:6" ht="30.75" customHeight="1">
      <c r="A11" s="305" t="s">
        <v>444</v>
      </c>
      <c r="B11" s="307" t="s">
        <v>397</v>
      </c>
      <c r="C11" s="307" t="s">
        <v>397</v>
      </c>
      <c r="D11" s="307" t="s">
        <v>397</v>
      </c>
      <c r="E11" s="307" t="s">
        <v>397</v>
      </c>
      <c r="F11" s="306">
        <f>183.77172*Главная!B135</f>
        <v>5605.03746</v>
      </c>
    </row>
    <row r="12" spans="1:6" ht="24" customHeight="1">
      <c r="A12" s="308" t="s">
        <v>351</v>
      </c>
      <c r="B12" s="309" t="s">
        <v>445</v>
      </c>
      <c r="C12" s="309" t="s">
        <v>446</v>
      </c>
      <c r="D12" s="309" t="s">
        <v>447</v>
      </c>
      <c r="E12" s="309" t="s">
        <v>448</v>
      </c>
      <c r="F12" s="309" t="s">
        <v>353</v>
      </c>
    </row>
    <row r="13" ht="12.75">
      <c r="I13" s="113"/>
    </row>
    <row r="14" ht="12.75">
      <c r="I14" s="113"/>
    </row>
    <row r="15" ht="12.75">
      <c r="I15" s="113"/>
    </row>
    <row r="16" spans="1:9" ht="12.75">
      <c r="A16" s="70" t="s">
        <v>449</v>
      </c>
      <c r="H16" s="71"/>
      <c r="I16" s="113"/>
    </row>
    <row r="17" ht="12.75">
      <c r="B17" s="26"/>
    </row>
    <row r="20" ht="15.75">
      <c r="A20" s="72"/>
    </row>
    <row r="21" ht="12.75">
      <c r="A21" s="70"/>
    </row>
  </sheetData>
  <sheetProtection/>
  <mergeCells count="2">
    <mergeCell ref="A2:I2"/>
    <mergeCell ref="B4:F4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PLastics-Ukraine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Tkach</dc:creator>
  <cp:keywords/>
  <dc:description/>
  <cp:lastModifiedBy>m.bobyr</cp:lastModifiedBy>
  <cp:lastPrinted>2015-04-07T14:32:07Z</cp:lastPrinted>
  <dcterms:created xsi:type="dcterms:W3CDTF">2013-01-10T14:06:15Z</dcterms:created>
  <dcterms:modified xsi:type="dcterms:W3CDTF">2019-03-10T13:30:29Z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