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tabRatio="708" activeTab="0"/>
  </bookViews>
  <sheets>
    <sheet name="Главная" sheetId="1" r:id="rId1"/>
    <sheet name="KronoCompact" sheetId="2" r:id="rId2"/>
    <sheet name="Декоры KronoCompact" sheetId="3" r:id="rId3"/>
    <sheet name="KronoCompact Express" sheetId="4" r:id="rId4"/>
    <sheet name=" пластик HPL" sheetId="5" r:id="rId5"/>
    <sheet name="Декоры HPL" sheetId="6" r:id="rId6"/>
    <sheet name="HPL_от 1 листа_Express" sheetId="7" r:id="rId7"/>
    <sheet name="HPL_трудногорючий" sheetId="8" r:id="rId8"/>
    <sheet name="Мультикор Slim Line" sheetId="9" r:id="rId9"/>
    <sheet name="Slim Line Worktops" sheetId="10" r:id="rId10"/>
    <sheet name="Плиты MPB" sheetId="11" r:id="rId11"/>
    <sheet name="Контакты" sheetId="12" r:id="rId12"/>
  </sheets>
  <definedNames>
    <definedName name="_xlnm.Print_Area" localSheetId="6">'HPL_от 1 листа_Express'!$A$1:$K$51</definedName>
    <definedName name="_xlnm.Print_Area" localSheetId="7">'HPL_трудногорючий'!$A$1:$J$39</definedName>
    <definedName name="_xlnm.Print_Area" localSheetId="1">'KronoCompact'!$A$1:$F$45</definedName>
    <definedName name="_xlnm.Print_Area" localSheetId="0">'Главная'!$A$1:$B$12</definedName>
    <definedName name="_xlnm.Print_Area" localSheetId="11">'Контакты'!$A$1:$D$42</definedName>
    <definedName name="_xlnm.Print_Area" localSheetId="8">'Мультикор Slim Line'!$A$1:$I$16</definedName>
  </definedNames>
  <calcPr fullCalcOnLoad="1" refMode="R1C1"/>
</workbook>
</file>

<file path=xl/sharedStrings.xml><?xml version="1.0" encoding="utf-8"?>
<sst xmlns="http://schemas.openxmlformats.org/spreadsheetml/2006/main" count="1075" uniqueCount="487">
  <si>
    <t>Компакт ламинат KronoCompact</t>
  </si>
  <si>
    <t>Производитель - KronoSpan Pustkow, Польша</t>
  </si>
  <si>
    <t>Смотрите виды и характеристики компакт ламината KronoCompact на сайте:</t>
  </si>
  <si>
    <t>на главную</t>
  </si>
  <si>
    <t>стержень</t>
  </si>
  <si>
    <t>черный</t>
  </si>
  <si>
    <t>Г4</t>
  </si>
  <si>
    <t>4мм</t>
  </si>
  <si>
    <t>6мм</t>
  </si>
  <si>
    <t>8мм</t>
  </si>
  <si>
    <t>10мм</t>
  </si>
  <si>
    <t>12мм</t>
  </si>
  <si>
    <t>13мм</t>
  </si>
  <si>
    <t>Толщина</t>
  </si>
  <si>
    <t>Пластик HPL</t>
  </si>
  <si>
    <t>Смотрите виды и характеристики пластика HPL на сайте:</t>
  </si>
  <si>
    <t>http://plastics.ua/dom/products/Пластик HPL</t>
  </si>
  <si>
    <t>Прайс на пластик HPL (стандартный и постформируемый),</t>
  </si>
  <si>
    <t>толщина, мм</t>
  </si>
  <si>
    <t>СОДЕРЖАНИЕ</t>
  </si>
  <si>
    <t>компакт ламинат KronoCompact</t>
  </si>
  <si>
    <t>компакт ламинат KronoSiding</t>
  </si>
  <si>
    <t>пластик HPL</t>
  </si>
  <si>
    <t>курс</t>
  </si>
  <si>
    <t>Город</t>
  </si>
  <si>
    <t>Адрес</t>
  </si>
  <si>
    <t>Телефоны</t>
  </si>
  <si>
    <t>Карта</t>
  </si>
  <si>
    <t>Киев</t>
  </si>
  <si>
    <t>Карта проезда</t>
  </si>
  <si>
    <t>Винница</t>
  </si>
  <si>
    <t>Запорожье</t>
  </si>
  <si>
    <t>ул. Трегубенко, 2</t>
  </si>
  <si>
    <t>Ивано-Франковск</t>
  </si>
  <si>
    <t>ул. Маланюка, 21-А</t>
  </si>
  <si>
    <t>Луцк</t>
  </si>
  <si>
    <t>Полтава</t>
  </si>
  <si>
    <t>ул. Половка, 70</t>
  </si>
  <si>
    <t>Ровно</t>
  </si>
  <si>
    <t>ул. Белая, 83</t>
  </si>
  <si>
    <t>Херсон</t>
  </si>
  <si>
    <t>Хмельницкий</t>
  </si>
  <si>
    <t>Черкассы</t>
  </si>
  <si>
    <t>Цена на материалы в ГРН на дату</t>
  </si>
  <si>
    <t>Кривой Рог</t>
  </si>
  <si>
    <t>Ужгород</t>
  </si>
  <si>
    <t>ул. Берчени, 86</t>
  </si>
  <si>
    <t>Чернигов</t>
  </si>
  <si>
    <t>компакт MultiCore</t>
  </si>
  <si>
    <t xml:space="preserve">Прайс на пластик HPL (производитель Kronospan) </t>
  </si>
  <si>
    <t>Коды декоров по ценовым группам:</t>
  </si>
  <si>
    <r>
      <t xml:space="preserve">возможность заказывать </t>
    </r>
    <r>
      <rPr>
        <b/>
        <sz val="11"/>
        <color indexed="18"/>
        <rFont val="Arial Cyr"/>
        <family val="0"/>
      </rPr>
      <t>от 1 листа,</t>
    </r>
    <r>
      <rPr>
        <sz val="11"/>
        <color indexed="18"/>
        <rFont val="Arial Cyr"/>
        <family val="0"/>
      </rPr>
      <t xml:space="preserve"> толщина </t>
    </r>
    <r>
      <rPr>
        <b/>
        <sz val="11"/>
        <color indexed="18"/>
        <rFont val="Arial Cyr"/>
        <family val="0"/>
      </rPr>
      <t>0,8 мм</t>
    </r>
    <r>
      <rPr>
        <sz val="11"/>
        <color indexed="18"/>
        <rFont val="Arial Cyr"/>
        <family val="0"/>
      </rPr>
      <t xml:space="preserve">, </t>
    </r>
    <r>
      <rPr>
        <b/>
        <sz val="11"/>
        <color indexed="18"/>
        <rFont val="Arial Cyr"/>
        <family val="0"/>
      </rPr>
      <t>стандарт</t>
    </r>
  </si>
  <si>
    <t>пластик HPL от 1 листа</t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</si>
  <si>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</si>
  <si>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</si>
  <si>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</si>
  <si>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</si>
  <si>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</si>
  <si>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</si>
  <si>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просп. Московский, 91</t>
  </si>
  <si>
    <t>ул. Ровенская, 76-А</t>
  </si>
  <si>
    <t>ул. Нефтяников, 2-А</t>
  </si>
  <si>
    <t>декор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</si>
  <si>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ГРИВНАХ</t>
    </r>
    <r>
      <rPr>
        <sz val="10"/>
        <color indexed="59"/>
        <rFont val="Arial"/>
        <family val="2"/>
      </rPr>
      <t xml:space="preserve"> с НДС</t>
    </r>
  </si>
  <si>
    <t>факс: 0 (44) 201 15 49, 48</t>
  </si>
  <si>
    <t>тел.: 0 (44) 201 15 40</t>
  </si>
  <si>
    <t>Житомир</t>
  </si>
  <si>
    <t>тел.: 0 (412) 44-62-60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</si>
  <si>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</si>
  <si>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</si>
  <si>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</si>
  <si>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</si>
  <si>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</si>
  <si>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</si>
  <si>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Киевская, 116-А</t>
  </si>
  <si>
    <t>Грузия</t>
  </si>
  <si>
    <t>Тбилиси</t>
  </si>
  <si>
    <t>Батуми</t>
  </si>
  <si>
    <t>ул. Сухуми, 3</t>
  </si>
  <si>
    <t>12 мм</t>
  </si>
  <si>
    <t>в ГРН за кв. м с НДС</t>
  </si>
  <si>
    <t xml:space="preserve">Прайс на пластик HPL трудногорючий (производитель Kronospan) </t>
  </si>
  <si>
    <t>Стоимость кв. м с НДС, в ГРН</t>
  </si>
  <si>
    <t>тел.: 0 (56)797 62 26</t>
  </si>
  <si>
    <t>тел.: 0 (342) 54 25 52</t>
  </si>
  <si>
    <t>тел.: 0 (522) 27 29 90</t>
  </si>
  <si>
    <t>тел.: 0 (32) 298 44 98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</si>
  <si>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</si>
  <si>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</si>
  <si>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</si>
  <si>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</si>
  <si>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</si>
  <si>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тел.: 0 (372) 90 06 09</t>
  </si>
  <si>
    <t>Бельцы</t>
  </si>
  <si>
    <t>Комрат</t>
  </si>
  <si>
    <t>ул. Третьякова, 17В</t>
  </si>
  <si>
    <t>ул. Чантладзе, 3-А</t>
  </si>
  <si>
    <t>Черновцы</t>
  </si>
  <si>
    <t>Тернополь</t>
  </si>
  <si>
    <t>тел.: 0 (352) 42 54 38</t>
  </si>
  <si>
    <t>ул. Ярослава Мудрого, 68, оф. 217</t>
  </si>
  <si>
    <t>Кропивницкий</t>
  </si>
  <si>
    <t>тел.: 0 (57) 750 63 68</t>
  </si>
  <si>
    <t>просп. Химиков, 3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</si>
  <si>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</si>
  <si>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</si>
  <si>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</si>
  <si>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</si>
  <si>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</si>
  <si>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Кратность паллеты/плит</t>
  </si>
  <si>
    <t>толщина/класс горючести</t>
  </si>
  <si>
    <t>ГРН м2</t>
  </si>
  <si>
    <t>5600х2040</t>
  </si>
  <si>
    <t>3050х1300</t>
  </si>
  <si>
    <t xml:space="preserve"> Срок производства и доставки на склад в г. Киев 6-7 недель</t>
  </si>
  <si>
    <t>Коллекция</t>
  </si>
  <si>
    <t>Декор</t>
  </si>
  <si>
    <t>0110 SM</t>
  </si>
  <si>
    <t>0101 PE</t>
  </si>
  <si>
    <t>0112 PE</t>
  </si>
  <si>
    <t>0121 BS</t>
  </si>
  <si>
    <t>0125 BS</t>
  </si>
  <si>
    <t>0132 BS</t>
  </si>
  <si>
    <t>0134 BS</t>
  </si>
  <si>
    <t>0149 BS</t>
  </si>
  <si>
    <t>0162 PE</t>
  </si>
  <si>
    <t>0164 PE</t>
  </si>
  <si>
    <t>0171 PE</t>
  </si>
  <si>
    <t>0182 BS</t>
  </si>
  <si>
    <t>0190 PE</t>
  </si>
  <si>
    <t>0191 SU</t>
  </si>
  <si>
    <t>0197 SU</t>
  </si>
  <si>
    <t>0244 SU</t>
  </si>
  <si>
    <t>0245 SU</t>
  </si>
  <si>
    <t>0301 SU</t>
  </si>
  <si>
    <t>0514 PE</t>
  </si>
  <si>
    <t>0515 PE</t>
  </si>
  <si>
    <t>0522 PE</t>
  </si>
  <si>
    <t>0540 PE</t>
  </si>
  <si>
    <t>0564 PE</t>
  </si>
  <si>
    <t>0859 PE</t>
  </si>
  <si>
    <t>0881 PE</t>
  </si>
  <si>
    <t>1700 PE</t>
  </si>
  <si>
    <t>5515 BS</t>
  </si>
  <si>
    <t>5519 BS</t>
  </si>
  <si>
    <t>5981 BS</t>
  </si>
  <si>
    <t>5982 BS</t>
  </si>
  <si>
    <t>6299 BS</t>
  </si>
  <si>
    <t>7031 BS</t>
  </si>
  <si>
    <t>7045 SU</t>
  </si>
  <si>
    <t>7063 SU</t>
  </si>
  <si>
    <t>7113 BS</t>
  </si>
  <si>
    <t>7123 BS</t>
  </si>
  <si>
    <t>7166 BS</t>
  </si>
  <si>
    <t>7167 SU</t>
  </si>
  <si>
    <t>7176 BS</t>
  </si>
  <si>
    <t>7179 BS</t>
  </si>
  <si>
    <t>7180 BS</t>
  </si>
  <si>
    <t>7184 BS</t>
  </si>
  <si>
    <t>7190 BS</t>
  </si>
  <si>
    <t>8100 SM</t>
  </si>
  <si>
    <t>8348 PE</t>
  </si>
  <si>
    <t>8533 BS</t>
  </si>
  <si>
    <t>8534 BS</t>
  </si>
  <si>
    <t>8536 BS</t>
  </si>
  <si>
    <t>8681 SU</t>
  </si>
  <si>
    <t>8685 BS</t>
  </si>
  <si>
    <t>8984 BS</t>
  </si>
  <si>
    <t>8996 BS</t>
  </si>
  <si>
    <t>9551 BS</t>
  </si>
  <si>
    <t>9561 BS</t>
  </si>
  <si>
    <t>K096 SU</t>
  </si>
  <si>
    <t>K097 SU</t>
  </si>
  <si>
    <t>K098 SU</t>
  </si>
  <si>
    <t>K099 SU</t>
  </si>
  <si>
    <t>K100 SU</t>
  </si>
  <si>
    <t>Contempo</t>
  </si>
  <si>
    <t>4298 SU</t>
  </si>
  <si>
    <t>4299 SU</t>
  </si>
  <si>
    <t>5501 SN</t>
  </si>
  <si>
    <t>5527 SN</t>
  </si>
  <si>
    <t>5529 SN</t>
  </si>
  <si>
    <t>7648 SN</t>
  </si>
  <si>
    <t>8508 SN</t>
  </si>
  <si>
    <t>8509 SN</t>
  </si>
  <si>
    <t>8547 SN</t>
  </si>
  <si>
    <t>8548 SN</t>
  </si>
  <si>
    <t>K010 SN</t>
  </si>
  <si>
    <t>K011 SN</t>
  </si>
  <si>
    <t xml:space="preserve">                                 </t>
  </si>
  <si>
    <t>K021 SN</t>
  </si>
  <si>
    <t>K022 SN</t>
  </si>
  <si>
    <t>K079 PW</t>
  </si>
  <si>
    <t>K080 PW</t>
  </si>
  <si>
    <t>K081 PW</t>
  </si>
  <si>
    <t>K082 PW</t>
  </si>
  <si>
    <t>K083 SN</t>
  </si>
  <si>
    <t>K084 SN</t>
  </si>
  <si>
    <t>K085 PW</t>
  </si>
  <si>
    <t>K086 PW</t>
  </si>
  <si>
    <t>K087 PW</t>
  </si>
  <si>
    <t>K088 PW</t>
  </si>
  <si>
    <t>K089 PW</t>
  </si>
  <si>
    <t>K105 PW</t>
  </si>
  <si>
    <t>K107 PW</t>
  </si>
  <si>
    <t>K108 SU</t>
  </si>
  <si>
    <t>Standard</t>
  </si>
  <si>
    <t>0344 PR</t>
  </si>
  <si>
    <t>0375 PR</t>
  </si>
  <si>
    <t>0381 PR</t>
  </si>
  <si>
    <t>0481 BS</t>
  </si>
  <si>
    <t>0729 PR</t>
  </si>
  <si>
    <t>0740 PR</t>
  </si>
  <si>
    <t>0854 BS</t>
  </si>
  <si>
    <t>1715 BS</t>
  </si>
  <si>
    <t>1912 BS</t>
  </si>
  <si>
    <t>3025 SN</t>
  </si>
  <si>
    <t>5194 SN</t>
  </si>
  <si>
    <t>5500 SU</t>
  </si>
  <si>
    <t>8361 SN</t>
  </si>
  <si>
    <t>8362 SN</t>
  </si>
  <si>
    <t>8431 SN</t>
  </si>
  <si>
    <t>8622 PR</t>
  </si>
  <si>
    <t>8656 SN</t>
  </si>
  <si>
    <t>8657 SN</t>
  </si>
  <si>
    <t>8921 PR</t>
  </si>
  <si>
    <t>8925 BS</t>
  </si>
  <si>
    <t>8953 SU</t>
  </si>
  <si>
    <t>8995 SN</t>
  </si>
  <si>
    <t>9455 PR</t>
  </si>
  <si>
    <t>9614 BS</t>
  </si>
  <si>
    <t>9763 BS</t>
  </si>
  <si>
    <t>K001 PW</t>
  </si>
  <si>
    <t>K002 PW</t>
  </si>
  <si>
    <t>K003 PW</t>
  </si>
  <si>
    <t>K004 PW</t>
  </si>
  <si>
    <t>K005 PW</t>
  </si>
  <si>
    <t>K006 PW</t>
  </si>
  <si>
    <t>K007 PW</t>
  </si>
  <si>
    <t>K018 PW</t>
  </si>
  <si>
    <t>K019 PW</t>
  </si>
  <si>
    <t>K020 PW</t>
  </si>
  <si>
    <t>K076 PW</t>
  </si>
  <si>
    <t>K077 PW</t>
  </si>
  <si>
    <t>K078 PW</t>
  </si>
  <si>
    <t>K090 PW</t>
  </si>
  <si>
    <t>4298 UE</t>
  </si>
  <si>
    <t>4299 UE</t>
  </si>
  <si>
    <t>5527 FP</t>
  </si>
  <si>
    <t>7045 RS</t>
  </si>
  <si>
    <t>8685 RS</t>
  </si>
  <si>
    <t>K002 FP</t>
  </si>
  <si>
    <t>K003 FP</t>
  </si>
  <si>
    <t>K013 SU</t>
  </si>
  <si>
    <t>K016 SU</t>
  </si>
  <si>
    <t>K023 SQ</t>
  </si>
  <si>
    <t>K024 SU</t>
  </si>
  <si>
    <t>K025 SU</t>
  </si>
  <si>
    <t>K025 SQ</t>
  </si>
  <si>
    <t>K026 SU</t>
  </si>
  <si>
    <t>K027 SU</t>
  </si>
  <si>
    <t>K028 SU</t>
  </si>
  <si>
    <t>K029 SU</t>
  </si>
  <si>
    <t>K030 SU</t>
  </si>
  <si>
    <t>K091 FP</t>
  </si>
  <si>
    <t>K092 FP</t>
  </si>
  <si>
    <t>K095 SU</t>
  </si>
  <si>
    <t>K102 SU</t>
  </si>
  <si>
    <t>K201 RS</t>
  </si>
  <si>
    <t>K202 RS</t>
  </si>
  <si>
    <t>K203 PE</t>
  </si>
  <si>
    <t>K204 PE</t>
  </si>
  <si>
    <t>K205 RS</t>
  </si>
  <si>
    <t>K206 PE</t>
  </si>
  <si>
    <t>K207 RS</t>
  </si>
  <si>
    <t>K209 RS</t>
  </si>
  <si>
    <t>Color I</t>
  </si>
  <si>
    <t>Color II</t>
  </si>
  <si>
    <t>Минимальный заказ/листов</t>
  </si>
  <si>
    <t>3050х1320</t>
  </si>
  <si>
    <t>4200х1320</t>
  </si>
  <si>
    <t>0171 MG</t>
  </si>
  <si>
    <t>0190 MG</t>
  </si>
  <si>
    <t>0191 MG</t>
  </si>
  <si>
    <t>0514 MG</t>
  </si>
  <si>
    <t>5981 MG</t>
  </si>
  <si>
    <t>6299 MG</t>
  </si>
  <si>
    <t>7045 MG</t>
  </si>
  <si>
    <t>8533 MG</t>
  </si>
  <si>
    <t>8685 MG</t>
  </si>
  <si>
    <t>0551 BS</t>
  </si>
  <si>
    <t>7167 BS</t>
  </si>
  <si>
    <t>8361SN</t>
  </si>
  <si>
    <t>K008 PW</t>
  </si>
  <si>
    <t>K009 PW</t>
  </si>
  <si>
    <t>K012 SU</t>
  </si>
  <si>
    <t>K014 SU</t>
  </si>
  <si>
    <t>K015 PW</t>
  </si>
  <si>
    <t>K016 PW</t>
  </si>
  <si>
    <t>K017 PW</t>
  </si>
  <si>
    <t>K208 RS</t>
  </si>
  <si>
    <t>K210 CR</t>
  </si>
  <si>
    <t>K105 FP</t>
  </si>
  <si>
    <t>K107 FP</t>
  </si>
  <si>
    <t>K200 RS</t>
  </si>
  <si>
    <t>K093 SL</t>
  </si>
  <si>
    <t>K094 SL</t>
  </si>
  <si>
    <t>K103 SL</t>
  </si>
  <si>
    <t>K104 SL</t>
  </si>
  <si>
    <t>K217 GG</t>
  </si>
  <si>
    <t>K218 GG</t>
  </si>
  <si>
    <t>толщина</t>
  </si>
  <si>
    <t>0,8 мм, стандарт</t>
  </si>
  <si>
    <t>Формат:</t>
  </si>
  <si>
    <t>Минимальный заказ:</t>
  </si>
  <si>
    <t>1 лист</t>
  </si>
  <si>
    <t>Группа 1</t>
  </si>
  <si>
    <t>Группа 2</t>
  </si>
  <si>
    <t>7166 MG</t>
  </si>
  <si>
    <t>Группа 3</t>
  </si>
  <si>
    <t>Группа 4</t>
  </si>
  <si>
    <t>Группа 5</t>
  </si>
  <si>
    <t>0190 AF</t>
  </si>
  <si>
    <t>4771 AF</t>
  </si>
  <si>
    <t>Декор/толщина</t>
  </si>
  <si>
    <t>1,2 мм</t>
  </si>
  <si>
    <t>1,4 мм</t>
  </si>
  <si>
    <t>2,5 мм</t>
  </si>
  <si>
    <t>Минимальный заказ</t>
  </si>
  <si>
    <t>Формат листа</t>
  </si>
  <si>
    <t>K023 SU</t>
  </si>
  <si>
    <t>Плиты MPB</t>
  </si>
  <si>
    <t>0101, 0164, 0182, 0191/BS</t>
  </si>
  <si>
    <t>2800х1250 мм</t>
  </si>
  <si>
    <t>Минимальный заказ - 30 листов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</si>
  <si>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грн</t>
    </r>
    <r>
      <rPr>
        <sz val="10"/>
        <color indexed="59"/>
        <rFont val="Arial"/>
        <family val="2"/>
      </rPr>
      <t xml:space="preserve"> с НДС</t>
    </r>
  </si>
  <si>
    <t>грн/м2</t>
  </si>
  <si>
    <t>White</t>
  </si>
  <si>
    <t>Color Basic</t>
  </si>
  <si>
    <t>Wood</t>
  </si>
  <si>
    <t>Color Special, Fantasy, Wood Front</t>
  </si>
  <si>
    <t>Для заказа меньше 1 паллеты (от 1плиты), добавляется следующая стоимость:</t>
  </si>
  <si>
    <t>1. Доплата за заказ менее 7 плит + 15% к стоимости m2</t>
  </si>
  <si>
    <t>2. Доплата за неполную паллету (согласно формата плит):</t>
  </si>
  <si>
    <t>Формат</t>
  </si>
  <si>
    <t>Доплата евро</t>
  </si>
  <si>
    <t>4200x1300**</t>
  </si>
  <si>
    <t>** Формат 4200х1300 мм доступен только в цветах White, Color Basic, Color Special</t>
  </si>
  <si>
    <t>Color Special</t>
  </si>
  <si>
    <t>Fantasy</t>
  </si>
  <si>
    <t>Wood front</t>
  </si>
  <si>
    <t>K078PW</t>
  </si>
  <si>
    <t>черный, Г4</t>
  </si>
  <si>
    <t>White Front</t>
  </si>
  <si>
    <t>10 мм</t>
  </si>
  <si>
    <t>13 мм</t>
  </si>
  <si>
    <t>Формат плиты: 2800х1860 мм</t>
  </si>
  <si>
    <t>Декоры:</t>
  </si>
  <si>
    <t>White front:</t>
  </si>
  <si>
    <t>0101 BS</t>
  </si>
  <si>
    <t>0112 BS</t>
  </si>
  <si>
    <t>0162 BS</t>
  </si>
  <si>
    <t>0164 BS</t>
  </si>
  <si>
    <t>0190 BS</t>
  </si>
  <si>
    <t>0515 BS</t>
  </si>
  <si>
    <t>8681 BS</t>
  </si>
  <si>
    <t>0171 BS</t>
  </si>
  <si>
    <t>0191 BS</t>
  </si>
  <si>
    <t>Доплата за заказ менее 7 плит + 15% к стоимости m2</t>
  </si>
  <si>
    <t>Доплата за неполную паллету (согласно формата плит):</t>
  </si>
  <si>
    <t>2800х1860</t>
  </si>
  <si>
    <t xml:space="preserve"> Срок производства и доставки на склад в г. Киев 4-5 недель</t>
  </si>
  <si>
    <r>
      <t>Цены указанны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</t>
    </r>
    <r>
      <rPr>
        <b/>
        <sz val="10"/>
        <color indexed="59"/>
        <rFont val="Arial Cyr"/>
        <family val="0"/>
      </rPr>
      <t>ГРИВНАХ</t>
    </r>
    <r>
      <rPr>
        <sz val="10"/>
        <color indexed="59"/>
        <rFont val="Arial Cyr"/>
        <family val="2"/>
      </rPr>
      <t xml:space="preserve"> с НДС</t>
    </r>
  </si>
  <si>
    <t>-</t>
  </si>
  <si>
    <t>Группа 6</t>
  </si>
  <si>
    <t>50-100</t>
  </si>
  <si>
    <t>Формат мм/текстура</t>
  </si>
  <si>
    <t>все текстуры</t>
  </si>
  <si>
    <t>BS, PE, SM, PR</t>
  </si>
  <si>
    <t>SQ, SL</t>
  </si>
  <si>
    <t>Доплата за текстуру SQ - 10%</t>
  </si>
  <si>
    <t xml:space="preserve">Cтоимость защитной пленки </t>
  </si>
  <si>
    <t>K211 PE</t>
  </si>
  <si>
    <t>K212 BS</t>
  </si>
  <si>
    <t>K215 BS</t>
  </si>
  <si>
    <t>K214 RS</t>
  </si>
  <si>
    <t>Стоимость кв. м с НДС, в ЕВРО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</si>
  <si>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</si>
  <si>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</si>
  <si>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</si>
  <si>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</si>
  <si>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</si>
  <si>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</si>
  <si>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</si>
  <si>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</si>
  <si>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K015 SU</t>
  </si>
  <si>
    <t>K018PW</t>
  </si>
  <si>
    <t xml:space="preserve">AL01 </t>
  </si>
  <si>
    <t xml:space="preserve">AL02 </t>
  </si>
  <si>
    <t xml:space="preserve">AL03 </t>
  </si>
  <si>
    <t xml:space="preserve">AL04 </t>
  </si>
  <si>
    <t xml:space="preserve">AL05 </t>
  </si>
  <si>
    <t xml:space="preserve">AL06 </t>
  </si>
  <si>
    <t>Группа 7</t>
  </si>
  <si>
    <t>Группа 8</t>
  </si>
  <si>
    <t>Стоимость м2 в ЕВРО с НДС</t>
  </si>
  <si>
    <t>Standart</t>
  </si>
  <si>
    <t>50 листов</t>
  </si>
  <si>
    <t>Cтоимость защитной пленки</t>
  </si>
  <si>
    <t xml:space="preserve">Прайс на компакт-ламинат с цветным стержнем (производитель Kronospan) </t>
  </si>
  <si>
    <t>Цена Грн/м2</t>
  </si>
  <si>
    <t>Декор/Толщина</t>
  </si>
  <si>
    <t>4 мм</t>
  </si>
  <si>
    <t>6 мм</t>
  </si>
  <si>
    <t>8 мм</t>
  </si>
  <si>
    <r>
      <t xml:space="preserve">190 AF (anti fingerprints) </t>
    </r>
    <r>
      <rPr>
        <b/>
        <u val="single"/>
        <sz val="10"/>
        <rFont val="Arial Cyr"/>
        <family val="0"/>
      </rPr>
      <t>черный стержень</t>
    </r>
  </si>
  <si>
    <r>
      <t xml:space="preserve">K108 SU                   </t>
    </r>
    <r>
      <rPr>
        <b/>
        <u val="single"/>
        <sz val="10"/>
        <rFont val="Arial Cyr"/>
        <family val="0"/>
      </rPr>
      <t xml:space="preserve"> черный стержень</t>
    </r>
  </si>
  <si>
    <r>
      <t xml:space="preserve">K023 SU                      </t>
    </r>
    <r>
      <rPr>
        <b/>
        <u val="single"/>
        <sz val="10"/>
        <rFont val="Arial Cyr"/>
        <family val="0"/>
      </rPr>
      <t xml:space="preserve"> белый стержень</t>
    </r>
  </si>
  <si>
    <r>
      <t xml:space="preserve">4771 AF (anti fingerprints) </t>
    </r>
    <r>
      <rPr>
        <b/>
        <u val="single"/>
        <sz val="10"/>
        <rFont val="Arial Cyr"/>
        <family val="0"/>
      </rPr>
      <t>белый стержень</t>
    </r>
  </si>
  <si>
    <r>
      <t xml:space="preserve"> 8685 SU                         </t>
    </r>
    <r>
      <rPr>
        <b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белый стержень</t>
    </r>
  </si>
  <si>
    <r>
      <t xml:space="preserve">K028 SU                       </t>
    </r>
    <r>
      <rPr>
        <b/>
        <u val="single"/>
        <sz val="10"/>
        <rFont val="Arial Cyr"/>
        <family val="0"/>
      </rPr>
      <t>серый стержень</t>
    </r>
  </si>
  <si>
    <t>30 листов</t>
  </si>
  <si>
    <t>20 листов</t>
  </si>
  <si>
    <t>15 листов</t>
  </si>
  <si>
    <t>12 листов</t>
  </si>
  <si>
    <r>
      <rPr>
        <b/>
        <sz val="10"/>
        <rFont val="Arial Cyr"/>
        <family val="0"/>
      </rPr>
      <t>Размер листа:</t>
    </r>
    <r>
      <rPr>
        <sz val="10"/>
        <rFont val="Arial Cyr"/>
        <family val="2"/>
      </rPr>
      <t xml:space="preserve"> 4100 х 1300 мм</t>
    </r>
  </si>
  <si>
    <t xml:space="preserve"> Белый стержень</t>
  </si>
  <si>
    <t xml:space="preserve">K023 SU </t>
  </si>
  <si>
    <t xml:space="preserve">8685 SU </t>
  </si>
  <si>
    <t xml:space="preserve">K217 GM </t>
  </si>
  <si>
    <t xml:space="preserve">7100 GM </t>
  </si>
  <si>
    <t xml:space="preserve"> Серый стержень</t>
  </si>
  <si>
    <t xml:space="preserve">K028 SU  </t>
  </si>
  <si>
    <t xml:space="preserve">K367 PH </t>
  </si>
  <si>
    <t>K368 PH</t>
  </si>
  <si>
    <t xml:space="preserve">K302 PH </t>
  </si>
  <si>
    <t>K372 GM</t>
  </si>
  <si>
    <t>Черный стержень</t>
  </si>
  <si>
    <t xml:space="preserve">0190 Anti-finger SM  </t>
  </si>
  <si>
    <t>0190 SL</t>
  </si>
  <si>
    <t xml:space="preserve">K205 SL </t>
  </si>
  <si>
    <t xml:space="preserve">7099 GM </t>
  </si>
  <si>
    <t xml:space="preserve">K108 SU  </t>
  </si>
  <si>
    <t>Древесный стержень</t>
  </si>
  <si>
    <t>K295 PW</t>
  </si>
  <si>
    <t>4100х1300х12mm</t>
  </si>
  <si>
    <t>4100х650х12mm</t>
  </si>
  <si>
    <t>Мин заказ</t>
  </si>
  <si>
    <t>10 шт</t>
  </si>
  <si>
    <t>ГРН за кв. м с НДС</t>
  </si>
  <si>
    <t>K292 PW</t>
  </si>
  <si>
    <t>Украина</t>
  </si>
  <si>
    <t>улица Полярная, 20-в 
отдел продаж и склад материалов для рекламы</t>
  </si>
  <si>
    <t>проспект Победы 67
отдел продаж и склад материалов для строительства, упаковки, промисловости, декоративные отделочные материалы</t>
  </si>
  <si>
    <t>ул. Героев Днепра, 2-А</t>
  </si>
  <si>
    <t>ул. Максимовича, 12</t>
  </si>
  <si>
    <t>Днепр</t>
  </si>
  <si>
    <t>ул. Народицкая 7</t>
  </si>
  <si>
    <t>ул. Ребета, 3</t>
  </si>
  <si>
    <t>ул. Днепропетровское шоссе, 20-В</t>
  </si>
  <si>
    <t>Львов: офис</t>
  </si>
  <si>
    <t>ул. Промышленная 60</t>
  </si>
  <si>
    <t>Львов: склад</t>
  </si>
  <si>
    <t>ул. Городницкая, 43</t>
  </si>
  <si>
    <t>Николаев: склад</t>
  </si>
  <si>
    <t>ул. Богородичная, 32</t>
  </si>
  <si>
    <t>Харьков: офис</t>
  </si>
  <si>
    <t>Харьков: склад</t>
  </si>
  <si>
    <t>ул. Костичева, 2А</t>
  </si>
  <si>
    <t>проспект Мира, 69, ТЦ "Рико" четвертый этаж</t>
  </si>
  <si>
    <t xml:space="preserve">ул.Чкалова, 21-А </t>
  </si>
  <si>
    <t>ул. Бродовская, 45</t>
  </si>
  <si>
    <t>ул. Мештрул Маноле, 12/2</t>
  </si>
  <si>
    <t xml:space="preserve">Тел.: + (373-22) 99 95 15 </t>
  </si>
  <si>
    <t>Тел.:  + (231) 81 0 16</t>
  </si>
  <si>
    <t>Тел.: + (298) 81 0 53</t>
  </si>
  <si>
    <t>Зугдиди</t>
  </si>
  <si>
    <t>ул. М.Костава 112</t>
  </si>
  <si>
    <t>Тел.: +995 (32) 224 20 40 (*4020)</t>
  </si>
  <si>
    <t>Азербайджан</t>
  </si>
  <si>
    <t>Баку</t>
  </si>
  <si>
    <t>просп. Ходжалі 37</t>
  </si>
  <si>
    <t>тел.: +994 12 310 34 36 (ext.1402)
моб.: +994 50 310 46 28</t>
  </si>
  <si>
    <t>пгт. Слобожанской, МКВ Золотые ключи, ул. Крымская, 25</t>
  </si>
  <si>
    <t>Николаев: офіс</t>
  </si>
  <si>
    <t>Одесса</t>
  </si>
  <si>
    <t>ул. Головковская, 57/1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</si>
</sst>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  <numFmt numFmtId="198" formatCode="[$-422]d\ mmmm\ yyyy&quot; р.&quot;"/>
    <numFmt numFmtId="199" formatCode="#,##0.0"/>
    <numFmt numFmtId="200" formatCode="[$€-2]\ #,##0.00"/>
  </numFmts>
  <fonts count="6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2"/>
      <color indexed="63"/>
      <name val="Arial Cyr"/>
      <family val="2"/>
    </font>
    <font>
      <sz val="9"/>
      <color indexed="63"/>
      <name val="Arial Cyr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6"/>
      <name val="Arial Cyr"/>
      <family val="2"/>
    </font>
    <font>
      <sz val="10"/>
      <color indexed="18"/>
      <name val="Arial"/>
      <family val="2"/>
    </font>
    <font>
      <sz val="10"/>
      <color indexed="18"/>
      <name val="Arial Cyr"/>
      <family val="2"/>
    </font>
    <font>
      <sz val="9"/>
      <color indexed="18"/>
      <name val="Arial Cyr"/>
      <family val="0"/>
    </font>
    <font>
      <sz val="10"/>
      <color indexed="59"/>
      <name val="Arial Cyr"/>
      <family val="2"/>
    </font>
    <font>
      <sz val="10"/>
      <color indexed="12"/>
      <name val="Arial Cyr"/>
      <family val="2"/>
    </font>
    <font>
      <b/>
      <sz val="10"/>
      <color indexed="18"/>
      <name val="Arial Cyr"/>
      <family val="0"/>
    </font>
    <font>
      <b/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1"/>
      <color indexed="18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22"/>
      <color indexed="18"/>
      <name val="Arial Cyr"/>
      <family val="2"/>
    </font>
    <font>
      <sz val="8"/>
      <color indexed="18"/>
      <name val="Times New Roman"/>
      <family val="1"/>
    </font>
    <font>
      <sz val="14"/>
      <color indexed="18"/>
      <name val="Arial"/>
      <family val="2"/>
    </font>
    <font>
      <sz val="14"/>
      <color indexed="18"/>
      <name val="Tahoma"/>
      <family val="2"/>
    </font>
    <font>
      <sz val="14"/>
      <color indexed="18"/>
      <name val="Times New Roman"/>
      <family val="1"/>
    </font>
    <font>
      <sz val="11"/>
      <color indexed="59"/>
      <name val="Arial"/>
      <family val="2"/>
    </font>
    <font>
      <b/>
      <sz val="11"/>
      <name val="Arial Cyr"/>
      <family val="0"/>
    </font>
    <font>
      <b/>
      <sz val="11"/>
      <color indexed="18"/>
      <name val="Arial Cyr"/>
      <family val="2"/>
    </font>
    <font>
      <b/>
      <sz val="10"/>
      <name val="Arial Cyr"/>
      <family val="2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b/>
      <i/>
      <sz val="10"/>
      <color indexed="18"/>
      <name val="Arial"/>
      <family val="2"/>
    </font>
    <font>
      <b/>
      <i/>
      <sz val="10"/>
      <color indexed="18"/>
      <name val="Arial Cyr"/>
      <family val="2"/>
    </font>
    <font>
      <b/>
      <sz val="10"/>
      <color indexed="18"/>
      <name val="Arial"/>
      <family val="2"/>
    </font>
    <font>
      <b/>
      <sz val="8"/>
      <color indexed="18"/>
      <name val="Arial Cyr"/>
      <family val="0"/>
    </font>
    <font>
      <b/>
      <sz val="10"/>
      <color indexed="59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2"/>
    </font>
    <font>
      <i/>
      <sz val="10"/>
      <color indexed="18"/>
      <name val="Arial Cyr"/>
      <family val="0"/>
    </font>
    <font>
      <sz val="9"/>
      <color indexed="59"/>
      <name val="Arial Cyr"/>
      <family val="2"/>
    </font>
    <font>
      <u val="single"/>
      <sz val="10"/>
      <color indexed="18"/>
      <name val="Arial Cyr"/>
      <family val="2"/>
    </font>
    <font>
      <b/>
      <sz val="14"/>
      <color indexed="18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b/>
      <sz val="18"/>
      <color indexed="18"/>
      <name val="Arial Cyr"/>
      <family val="0"/>
    </font>
    <font>
      <b/>
      <sz val="9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0" fillId="16" borderId="0" applyNumberFormat="0" applyBorder="0" applyAlignment="0" applyProtection="0"/>
  </cellStyleXfs>
  <cellXfs count="357">
    <xf numFmtId="0" fontId="0" fillId="0" borderId="0" xfId="0" applyAlignment="1">
      <alignment/>
    </xf>
    <xf numFmtId="1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7" fillId="0" borderId="0" xfId="43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/>
    </xf>
    <xf numFmtId="14" fontId="24" fillId="0" borderId="0" xfId="0" applyNumberFormat="1" applyFont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7" borderId="0" xfId="0" applyFill="1" applyBorder="1" applyAlignment="1">
      <alignment/>
    </xf>
    <xf numFmtId="14" fontId="44" fillId="0" borderId="0" xfId="0" applyNumberFormat="1" applyFont="1" applyAlignment="1">
      <alignment horizontal="right" vertical="center" wrapText="1"/>
    </xf>
    <xf numFmtId="193" fontId="4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0" xfId="43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7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33">
      <alignment/>
      <protection/>
    </xf>
    <xf numFmtId="0" fontId="7" fillId="0" borderId="0" xfId="43" applyNumberFormat="1" applyFont="1" applyFill="1" applyBorder="1" applyAlignment="1" applyProtection="1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193" fontId="45" fillId="0" borderId="0" xfId="0" applyNumberFormat="1" applyFont="1" applyAlignment="1">
      <alignment horizontal="right" vertical="center" wrapText="1"/>
    </xf>
    <xf numFmtId="14" fontId="35" fillId="0" borderId="0" xfId="0" applyNumberFormat="1" applyFont="1" applyAlignment="1">
      <alignment horizontal="left" vertical="center" wrapText="1"/>
    </xf>
    <xf numFmtId="0" fontId="28" fillId="0" borderId="0" xfId="55" applyFont="1">
      <alignment/>
      <protection/>
    </xf>
    <xf numFmtId="0" fontId="28" fillId="0" borderId="0" xfId="55" applyFont="1" applyAlignment="1">
      <alignment horizontal="center" vertical="center" wrapText="1"/>
      <protection/>
    </xf>
    <xf numFmtId="0" fontId="47" fillId="0" borderId="0" xfId="55" applyFont="1" applyAlignment="1">
      <alignment horizontal="center"/>
      <protection/>
    </xf>
    <xf numFmtId="14" fontId="28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 applyAlignment="1">
      <alignment horizontal="center" vertical="center"/>
      <protection/>
    </xf>
    <xf numFmtId="0" fontId="0" fillId="0" borderId="0" xfId="55">
      <alignment/>
      <protection/>
    </xf>
    <xf numFmtId="0" fontId="0" fillId="0" borderId="0" xfId="55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5" fillId="0" borderId="0" xfId="0" applyFont="1" applyAlignment="1">
      <alignment/>
    </xf>
    <xf numFmtId="14" fontId="28" fillId="0" borderId="0" xfId="55" applyNumberFormat="1" applyFont="1" applyFill="1" applyAlignment="1">
      <alignment horizontal="center"/>
      <protection/>
    </xf>
    <xf numFmtId="0" fontId="47" fillId="0" borderId="0" xfId="55" applyFont="1" applyFill="1" applyAlignment="1">
      <alignment horizontal="center"/>
      <protection/>
    </xf>
    <xf numFmtId="0" fontId="7" fillId="0" borderId="0" xfId="43" applyFill="1" applyAlignment="1">
      <alignment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horizontal="center"/>
      <protection/>
    </xf>
    <xf numFmtId="0" fontId="28" fillId="0" borderId="0" xfId="55" applyFont="1" applyFill="1" applyAlignment="1">
      <alignment horizontal="center" vertical="center" wrapText="1"/>
      <protection/>
    </xf>
    <xf numFmtId="0" fontId="28" fillId="0" borderId="0" xfId="55" applyFont="1" applyFill="1" applyBorder="1">
      <alignment/>
      <protection/>
    </xf>
    <xf numFmtId="0" fontId="52" fillId="0" borderId="0" xfId="55" applyFont="1" applyFill="1" applyBorder="1" applyAlignment="1">
      <alignment horizontal="center" vertical="center" wrapText="1"/>
      <protection/>
    </xf>
    <xf numFmtId="4" fontId="35" fillId="0" borderId="0" xfId="55" applyNumberFormat="1" applyFont="1" applyFill="1" applyBorder="1" applyAlignment="1">
      <alignment horizontal="center" vertical="center" wrapText="1"/>
      <protection/>
    </xf>
    <xf numFmtId="4" fontId="35" fillId="0" borderId="0" xfId="55" applyNumberFormat="1" applyFont="1" applyBorder="1" applyAlignment="1">
      <alignment horizontal="center" vertical="center" wrapText="1"/>
      <protection/>
    </xf>
    <xf numFmtId="0" fontId="28" fillId="0" borderId="0" xfId="55" applyFont="1" applyBorder="1">
      <alignment/>
      <protection/>
    </xf>
    <xf numFmtId="0" fontId="32" fillId="0" borderId="0" xfId="55" applyFont="1" applyBorder="1" applyAlignment="1">
      <alignment horizontal="center" vertical="center" wrapText="1"/>
      <protection/>
    </xf>
    <xf numFmtId="49" fontId="29" fillId="4" borderId="1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0" fillId="17" borderId="0" xfId="33" applyFill="1" applyAlignment="1">
      <alignment horizontal="center"/>
      <protection/>
    </xf>
    <xf numFmtId="0" fontId="0" fillId="17" borderId="0" xfId="33" applyFill="1">
      <alignment/>
      <protection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9" fontId="0" fillId="0" borderId="0" xfId="0" applyNumberFormat="1" applyAlignment="1">
      <alignment/>
    </xf>
    <xf numFmtId="0" fontId="55" fillId="0" borderId="0" xfId="0" applyFont="1" applyAlignment="1">
      <alignment/>
    </xf>
    <xf numFmtId="0" fontId="47" fillId="0" borderId="0" xfId="55" applyFont="1" applyAlignment="1">
      <alignment wrapText="1"/>
      <protection/>
    </xf>
    <xf numFmtId="0" fontId="7" fillId="0" borderId="12" xfId="43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32" fillId="0" borderId="0" xfId="55" applyNumberFormat="1" applyFont="1" applyBorder="1" applyAlignment="1">
      <alignment horizontal="center" vertical="center" wrapText="1"/>
      <protection/>
    </xf>
    <xf numFmtId="49" fontId="29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2" fillId="0" borderId="0" xfId="55" applyFont="1" applyFill="1" applyBorder="1" applyAlignment="1">
      <alignment vertical="center" wrapText="1"/>
      <protection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 vertical="center" wrapText="1"/>
    </xf>
    <xf numFmtId="199" fontId="28" fillId="0" borderId="23" xfId="0" applyNumberFormat="1" applyFont="1" applyFill="1" applyBorder="1" applyAlignment="1">
      <alignment horizontal="center" vertical="center" wrapText="1"/>
    </xf>
    <xf numFmtId="199" fontId="28" fillId="0" borderId="24" xfId="0" applyNumberFormat="1" applyFont="1" applyFill="1" applyBorder="1" applyAlignment="1">
      <alignment horizontal="center" vertical="center" wrapText="1"/>
    </xf>
    <xf numFmtId="199" fontId="28" fillId="0" borderId="25" xfId="0" applyNumberFormat="1" applyFont="1" applyFill="1" applyBorder="1" applyAlignment="1">
      <alignment horizontal="center" vertical="center" wrapText="1"/>
    </xf>
    <xf numFmtId="199" fontId="28" fillId="0" borderId="26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49" fontId="46" fillId="0" borderId="27" xfId="0" applyNumberFormat="1" applyFont="1" applyBorder="1" applyAlignment="1">
      <alignment/>
    </xf>
    <xf numFmtId="49" fontId="46" fillId="0" borderId="28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3" fontId="28" fillId="0" borderId="35" xfId="0" applyNumberFormat="1" applyFont="1" applyBorder="1" applyAlignment="1">
      <alignment horizontal="center"/>
    </xf>
    <xf numFmtId="3" fontId="28" fillId="0" borderId="36" xfId="0" applyNumberFormat="1" applyFont="1" applyBorder="1" applyAlignment="1">
      <alignment horizontal="center"/>
    </xf>
    <xf numFmtId="3" fontId="28" fillId="0" borderId="37" xfId="0" applyNumberFormat="1" applyFont="1" applyBorder="1" applyAlignment="1">
      <alignment horizontal="center"/>
    </xf>
    <xf numFmtId="3" fontId="57" fillId="0" borderId="38" xfId="0" applyNumberFormat="1" applyFont="1" applyFill="1" applyBorder="1" applyAlignment="1">
      <alignment horizontal="center" vertical="center" wrapText="1"/>
    </xf>
    <xf numFmtId="3" fontId="28" fillId="0" borderId="39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3" fontId="57" fillId="0" borderId="40" xfId="0" applyNumberFormat="1" applyFont="1" applyFill="1" applyBorder="1" applyAlignment="1">
      <alignment horizontal="center" vertical="center" wrapText="1"/>
    </xf>
    <xf numFmtId="3" fontId="28" fillId="0" borderId="33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 horizontal="center"/>
    </xf>
    <xf numFmtId="3" fontId="57" fillId="0" borderId="41" xfId="0" applyNumberFormat="1" applyFont="1" applyFill="1" applyBorder="1" applyAlignment="1">
      <alignment horizontal="center" vertical="center" wrapText="1"/>
    </xf>
    <xf numFmtId="0" fontId="59" fillId="0" borderId="0" xfId="43" applyNumberFormat="1" applyFont="1" applyFill="1" applyBorder="1" applyAlignment="1" applyProtection="1">
      <alignment wrapText="1"/>
      <protection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11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46" fillId="0" borderId="45" xfId="0" applyFont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35" fillId="0" borderId="0" xfId="55" applyFont="1" applyFill="1" applyAlignment="1">
      <alignment/>
      <protection/>
    </xf>
    <xf numFmtId="0" fontId="32" fillId="0" borderId="13" xfId="55" applyFont="1" applyFill="1" applyBorder="1" applyAlignment="1">
      <alignment horizontal="center" vertical="center" wrapText="1"/>
      <protection/>
    </xf>
    <xf numFmtId="2" fontId="48" fillId="0" borderId="11" xfId="55" applyNumberFormat="1" applyFont="1" applyBorder="1" applyAlignment="1">
      <alignment horizontal="center"/>
      <protection/>
    </xf>
    <xf numFmtId="2" fontId="48" fillId="0" borderId="11" xfId="0" applyNumberFormat="1" applyFont="1" applyBorder="1" applyAlignment="1">
      <alignment horizontal="center"/>
    </xf>
    <xf numFmtId="0" fontId="32" fillId="4" borderId="11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49" fontId="29" fillId="0" borderId="46" xfId="0" applyNumberFormat="1" applyFont="1" applyFill="1" applyBorder="1" applyAlignment="1">
      <alignment horizontal="center" vertical="center" wrapText="1"/>
    </xf>
    <xf numFmtId="49" fontId="28" fillId="0" borderId="0" xfId="55" applyNumberFormat="1" applyFont="1" applyAlignment="1">
      <alignment horizontal="center" vertical="center"/>
      <protection/>
    </xf>
    <xf numFmtId="49" fontId="28" fillId="0" borderId="0" xfId="55" applyNumberFormat="1" applyFont="1" applyAlignment="1">
      <alignment horizontal="center" vertical="center" wrapText="1"/>
      <protection/>
    </xf>
    <xf numFmtId="49" fontId="28" fillId="0" borderId="0" xfId="55" applyNumberFormat="1" applyFont="1">
      <alignment/>
      <protection/>
    </xf>
    <xf numFmtId="49" fontId="29" fillId="4" borderId="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45" fillId="18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/>
    </xf>
    <xf numFmtId="0" fontId="0" fillId="19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35" fillId="0" borderId="11" xfId="55" applyNumberFormat="1" applyFont="1" applyFill="1" applyBorder="1" applyAlignment="1">
      <alignment horizontal="center" vertical="center" wrapText="1"/>
      <protection/>
    </xf>
    <xf numFmtId="0" fontId="46" fillId="4" borderId="11" xfId="0" applyFont="1" applyFill="1" applyBorder="1" applyAlignment="1">
      <alignment horizontal="center" wrapText="1"/>
    </xf>
    <xf numFmtId="0" fontId="32" fillId="4" borderId="11" xfId="55" applyFont="1" applyFill="1" applyBorder="1" applyAlignment="1">
      <alignment horizontal="center" vertical="center" wrapText="1"/>
      <protection/>
    </xf>
    <xf numFmtId="0" fontId="46" fillId="19" borderId="12" xfId="0" applyFont="1" applyFill="1" applyBorder="1" applyAlignment="1">
      <alignment horizontal="center" vertical="center" wrapText="1" shrinkToFit="1"/>
    </xf>
    <xf numFmtId="2" fontId="46" fillId="19" borderId="11" xfId="0" applyNumberFormat="1" applyFont="1" applyFill="1" applyBorder="1" applyAlignment="1">
      <alignment horizontal="center" vertical="center" wrapText="1" shrinkToFit="1"/>
    </xf>
    <xf numFmtId="0" fontId="28" fillId="0" borderId="47" xfId="0" applyFont="1" applyBorder="1" applyAlignment="1">
      <alignment horizontal="center" vertical="center" wrapText="1" shrinkToFit="1"/>
    </xf>
    <xf numFmtId="2" fontId="28" fillId="0" borderId="11" xfId="0" applyNumberFormat="1" applyFont="1" applyBorder="1" applyAlignment="1">
      <alignment horizontal="center" vertical="center" wrapText="1" shrinkToFit="1"/>
    </xf>
    <xf numFmtId="0" fontId="46" fillId="4" borderId="4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63" fillId="0" borderId="0" xfId="44" applyNumberFormat="1" applyFont="1" applyFill="1" applyBorder="1" applyAlignment="1" applyProtection="1">
      <alignment horizontal="center" vertical="center" wrapText="1"/>
      <protection/>
    </xf>
    <xf numFmtId="0" fontId="63" fillId="0" borderId="0" xfId="44" applyNumberFormat="1" applyFont="1" applyFill="1" applyBorder="1" applyAlignment="1" applyProtection="1">
      <alignment vertical="center" wrapText="1"/>
      <protection/>
    </xf>
    <xf numFmtId="0" fontId="46" fillId="0" borderId="48" xfId="0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wrapText="1"/>
    </xf>
    <xf numFmtId="20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00" fontId="0" fillId="0" borderId="0" xfId="0" applyNumberFormat="1" applyBorder="1" applyAlignment="1">
      <alignment/>
    </xf>
    <xf numFmtId="0" fontId="46" fillId="0" borderId="49" xfId="0" applyFont="1" applyBorder="1" applyAlignment="1">
      <alignment/>
    </xf>
    <xf numFmtId="2" fontId="0" fillId="0" borderId="0" xfId="0" applyNumberFormat="1" applyAlignment="1">
      <alignment/>
    </xf>
    <xf numFmtId="0" fontId="56" fillId="20" borderId="11" xfId="33" applyFont="1" applyFill="1" applyBorder="1" applyAlignment="1">
      <alignment horizontal="center" vertical="center"/>
      <protection/>
    </xf>
    <xf numFmtId="0" fontId="0" fillId="17" borderId="11" xfId="33" applyFont="1" applyFill="1" applyBorder="1" applyAlignment="1">
      <alignment horizontal="center" vertical="center" wrapText="1"/>
      <protection/>
    </xf>
    <xf numFmtId="0" fontId="7" fillId="0" borderId="11" xfId="43" applyBorder="1" applyAlignment="1">
      <alignment horizontal="center" vertical="center"/>
    </xf>
    <xf numFmtId="0" fontId="7" fillId="0" borderId="11" xfId="43" applyFont="1" applyBorder="1" applyAlignment="1">
      <alignment horizontal="center" vertical="center"/>
    </xf>
    <xf numFmtId="0" fontId="0" fillId="21" borderId="11" xfId="33" applyFont="1" applyFill="1" applyBorder="1" applyAlignment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17" borderId="11" xfId="33" applyFont="1" applyFill="1" applyBorder="1" applyAlignment="1">
      <alignment horizontal="center" vertical="center"/>
      <protection/>
    </xf>
    <xf numFmtId="0" fontId="28" fillId="0" borderId="50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14" fontId="51" fillId="0" borderId="53" xfId="0" applyNumberFormat="1" applyFont="1" applyBorder="1" applyAlignment="1">
      <alignment vertical="center" wrapText="1"/>
    </xf>
    <xf numFmtId="14" fontId="49" fillId="0" borderId="54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0" fontId="0" fillId="17" borderId="55" xfId="33" applyFont="1" applyFill="1" applyBorder="1" applyAlignment="1">
      <alignment horizontal="center" vertical="center" wrapText="1"/>
      <protection/>
    </xf>
    <xf numFmtId="0" fontId="56" fillId="20" borderId="11" xfId="33" applyFont="1" applyFill="1" applyBorder="1" applyAlignment="1">
      <alignment horizontal="left" vertical="center"/>
      <protection/>
    </xf>
    <xf numFmtId="0" fontId="0" fillId="17" borderId="11" xfId="33" applyFont="1" applyFill="1" applyBorder="1" applyAlignment="1">
      <alignment horizontal="left" vertical="center" wrapText="1"/>
      <protection/>
    </xf>
    <xf numFmtId="0" fontId="1" fillId="17" borderId="11" xfId="33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horizontal="left" vertical="center"/>
    </xf>
    <xf numFmtId="0" fontId="0" fillId="0" borderId="11" xfId="33" applyFont="1" applyFill="1" applyBorder="1" applyAlignment="1">
      <alignment horizontal="left" vertical="center" wrapText="1"/>
      <protection/>
    </xf>
    <xf numFmtId="0" fontId="1" fillId="0" borderId="11" xfId="33" applyFont="1" applyFill="1" applyBorder="1" applyAlignment="1">
      <alignment horizontal="left" vertical="center" wrapText="1"/>
      <protection/>
    </xf>
    <xf numFmtId="0" fontId="0" fillId="21" borderId="11" xfId="33" applyFill="1" applyBorder="1" applyAlignment="1">
      <alignment horizontal="left" vertical="center"/>
      <protection/>
    </xf>
    <xf numFmtId="0" fontId="0" fillId="21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17" borderId="11" xfId="33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45" fillId="22" borderId="0" xfId="3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45" fillId="0" borderId="57" xfId="0" applyFont="1" applyBorder="1" applyAlignment="1">
      <alignment horizontal="center" vertical="center" textRotation="90" wrapText="1"/>
    </xf>
    <xf numFmtId="0" fontId="45" fillId="0" borderId="58" xfId="0" applyFont="1" applyBorder="1" applyAlignment="1">
      <alignment horizontal="center" vertical="center" textRotation="90" wrapText="1"/>
    </xf>
    <xf numFmtId="0" fontId="45" fillId="0" borderId="59" xfId="0" applyFont="1" applyBorder="1" applyAlignment="1">
      <alignment horizontal="center" vertical="center" textRotation="90" wrapText="1"/>
    </xf>
    <xf numFmtId="4" fontId="50" fillId="0" borderId="60" xfId="0" applyNumberFormat="1" applyFont="1" applyBorder="1" applyAlignment="1">
      <alignment horizontal="center" vertical="center" wrapText="1"/>
    </xf>
    <xf numFmtId="4" fontId="50" fillId="0" borderId="61" xfId="0" applyNumberFormat="1" applyFont="1" applyBorder="1" applyAlignment="1">
      <alignment horizontal="center" vertical="center" wrapText="1"/>
    </xf>
    <xf numFmtId="14" fontId="51" fillId="0" borderId="62" xfId="0" applyNumberFormat="1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textRotation="90"/>
    </xf>
    <xf numFmtId="0" fontId="34" fillId="0" borderId="64" xfId="0" applyFont="1" applyBorder="1" applyAlignment="1">
      <alignment horizontal="center" vertical="center" textRotation="90"/>
    </xf>
    <xf numFmtId="0" fontId="34" fillId="0" borderId="6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textRotation="90"/>
    </xf>
    <xf numFmtId="0" fontId="45" fillId="0" borderId="58" xfId="0" applyFont="1" applyBorder="1" applyAlignment="1">
      <alignment horizontal="center" vertical="center" textRotation="90"/>
    </xf>
    <xf numFmtId="0" fontId="45" fillId="0" borderId="59" xfId="0" applyFont="1" applyBorder="1" applyAlignment="1">
      <alignment horizontal="center" vertical="center" textRotation="90"/>
    </xf>
    <xf numFmtId="0" fontId="28" fillId="0" borderId="34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0" xfId="43" applyBorder="1" applyAlignment="1">
      <alignment vertical="center" wrapText="1"/>
    </xf>
    <xf numFmtId="14" fontId="49" fillId="0" borderId="6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45" fillId="0" borderId="68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34" fillId="0" borderId="63" xfId="0" applyFont="1" applyBorder="1" applyAlignment="1">
      <alignment horizontal="center" vertical="top" textRotation="90"/>
    </xf>
    <xf numFmtId="0" fontId="34" fillId="0" borderId="64" xfId="0" applyFont="1" applyBorder="1" applyAlignment="1">
      <alignment horizontal="center" vertical="top" textRotation="90"/>
    </xf>
    <xf numFmtId="0" fontId="34" fillId="0" borderId="65" xfId="0" applyFont="1" applyBorder="1" applyAlignment="1">
      <alignment horizontal="center" vertical="top" textRotation="90"/>
    </xf>
    <xf numFmtId="0" fontId="34" fillId="0" borderId="70" xfId="0" applyFont="1" applyBorder="1" applyAlignment="1">
      <alignment horizontal="center" vertical="top" textRotation="90"/>
    </xf>
    <xf numFmtId="0" fontId="34" fillId="0" borderId="33" xfId="0" applyFont="1" applyBorder="1" applyAlignment="1">
      <alignment horizontal="center" vertical="top" textRotation="90"/>
    </xf>
    <xf numFmtId="4" fontId="50" fillId="0" borderId="70" xfId="0" applyNumberFormat="1" applyFont="1" applyBorder="1" applyAlignment="1">
      <alignment horizontal="center" vertical="center" wrapText="1"/>
    </xf>
    <xf numFmtId="4" fontId="50" fillId="0" borderId="71" xfId="0" applyNumberFormat="1" applyFont="1" applyBorder="1" applyAlignment="1">
      <alignment horizontal="center" vertical="center" wrapText="1"/>
    </xf>
    <xf numFmtId="4" fontId="50" fillId="0" borderId="29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22" borderId="0" xfId="0" applyFont="1" applyFill="1" applyBorder="1" applyAlignment="1">
      <alignment horizontal="center" vertical="center" wrapText="1"/>
    </xf>
    <xf numFmtId="0" fontId="41" fillId="22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/>
    </xf>
    <xf numFmtId="2" fontId="0" fillId="0" borderId="11" xfId="0" applyNumberForma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193" fontId="0" fillId="0" borderId="0" xfId="0" applyNumberForma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34" fillId="0" borderId="42" xfId="55" applyFont="1" applyFill="1" applyBorder="1" applyAlignment="1">
      <alignment horizontal="center" vertical="center" wrapText="1"/>
      <protection/>
    </xf>
    <xf numFmtId="0" fontId="34" fillId="0" borderId="72" xfId="55" applyFont="1" applyFill="1" applyBorder="1" applyAlignment="1">
      <alignment horizontal="center" vertical="center" wrapText="1"/>
      <protection/>
    </xf>
    <xf numFmtId="0" fontId="32" fillId="0" borderId="11" xfId="55" applyFont="1" applyFill="1" applyBorder="1" applyAlignment="1">
      <alignment horizontal="center" vertical="center" wrapText="1"/>
      <protection/>
    </xf>
    <xf numFmtId="0" fontId="47" fillId="0" borderId="0" xfId="55" applyFont="1" applyAlignment="1">
      <alignment horizontal="center"/>
      <protection/>
    </xf>
    <xf numFmtId="0" fontId="35" fillId="0" borderId="0" xfId="55" applyFont="1" applyFill="1" applyAlignment="1">
      <alignment horizontal="left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2" fillId="4" borderId="11" xfId="0" applyNumberFormat="1" applyFont="1" applyFill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center" vertical="center" wrapText="1"/>
      <protection/>
    </xf>
    <xf numFmtId="0" fontId="28" fillId="0" borderId="13" xfId="55" applyFont="1" applyFill="1" applyBorder="1" applyAlignment="1">
      <alignment horizontal="center" vertical="center" wrapText="1"/>
      <protection/>
    </xf>
    <xf numFmtId="2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3" xfId="0" applyBorder="1" applyAlignment="1">
      <alignment horizontal="center"/>
    </xf>
    <xf numFmtId="0" fontId="47" fillId="0" borderId="0" xfId="55" applyFont="1" applyAlignment="1">
      <alignment horizontal="center" wrapText="1"/>
      <protection/>
    </xf>
    <xf numFmtId="0" fontId="34" fillId="0" borderId="44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horizontal="center" vertical="center" wrapText="1"/>
      <protection/>
    </xf>
    <xf numFmtId="0" fontId="44" fillId="23" borderId="11" xfId="0" applyFont="1" applyFill="1" applyBorder="1" applyAlignment="1">
      <alignment horizontal="center"/>
    </xf>
    <xf numFmtId="0" fontId="45" fillId="23" borderId="7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35" fillId="0" borderId="0" xfId="55" applyFont="1" applyAlignment="1">
      <alignment horizontal="left" wrapText="1"/>
      <protection/>
    </xf>
    <xf numFmtId="0" fontId="60" fillId="0" borderId="16" xfId="55" applyFont="1" applyBorder="1" applyAlignment="1">
      <alignment horizontal="center" wrapText="1"/>
      <protection/>
    </xf>
    <xf numFmtId="0" fontId="60" fillId="0" borderId="0" xfId="55" applyFont="1" applyBorder="1" applyAlignment="1">
      <alignment horizontal="center" wrapText="1"/>
      <protection/>
    </xf>
    <xf numFmtId="0" fontId="62" fillId="0" borderId="0" xfId="0" applyFont="1" applyAlignment="1">
      <alignment horizontal="center"/>
    </xf>
    <xf numFmtId="0" fontId="63" fillId="0" borderId="0" xfId="44" applyNumberFormat="1" applyFont="1" applyFill="1" applyBorder="1" applyAlignment="1" applyProtection="1">
      <alignment horizontal="center" vertical="center" wrapText="1"/>
      <protection/>
    </xf>
    <xf numFmtId="0" fontId="46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46" fillId="0" borderId="7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5" fillId="0" borderId="78" xfId="0" applyFont="1" applyBorder="1" applyAlignment="1">
      <alignment horizontal="center" textRotation="90" wrapText="1"/>
    </xf>
    <xf numFmtId="0" fontId="45" fillId="0" borderId="79" xfId="0" applyFont="1" applyBorder="1" applyAlignment="1">
      <alignment horizontal="center" textRotation="90" wrapText="1"/>
    </xf>
    <xf numFmtId="0" fontId="45" fillId="0" borderId="80" xfId="0" applyFont="1" applyBorder="1" applyAlignment="1">
      <alignment horizontal="center" textRotation="90" wrapText="1"/>
    </xf>
    <xf numFmtId="0" fontId="0" fillId="0" borderId="36" xfId="0" applyFont="1" applyBorder="1" applyAlignment="1">
      <alignment horizontal="center" wrapText="1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45" fillId="0" borderId="81" xfId="0" applyFont="1" applyBorder="1" applyAlignment="1">
      <alignment horizontal="center" textRotation="90" wrapText="1"/>
    </xf>
    <xf numFmtId="0" fontId="45" fillId="0" borderId="82" xfId="0" applyFont="1" applyBorder="1" applyAlignment="1">
      <alignment horizontal="center" textRotation="90" wrapText="1"/>
    </xf>
    <xf numFmtId="0" fontId="45" fillId="0" borderId="83" xfId="0" applyFont="1" applyBorder="1" applyAlignment="1">
      <alignment horizontal="center" textRotation="90" wrapText="1"/>
    </xf>
    <xf numFmtId="0" fontId="0" fillId="0" borderId="71" xfId="0" applyFont="1" applyBorder="1" applyAlignment="1">
      <alignment horizontal="center" wrapText="1"/>
    </xf>
    <xf numFmtId="2" fontId="0" fillId="0" borderId="7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2" fontId="0" fillId="0" borderId="34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45" fillId="0" borderId="70" xfId="0" applyFont="1" applyBorder="1" applyAlignment="1">
      <alignment horizontal="center" textRotation="90" wrapText="1"/>
    </xf>
    <xf numFmtId="0" fontId="45" fillId="0" borderId="33" xfId="0" applyFont="1" applyBorder="1" applyAlignment="1">
      <alignment horizontal="center" textRotation="90" wrapText="1"/>
    </xf>
    <xf numFmtId="0" fontId="46" fillId="0" borderId="0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4" xfId="0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 vertical="center" wrapText="1" shrinkToFit="1"/>
    </xf>
    <xf numFmtId="0" fontId="46" fillId="19" borderId="10" xfId="0" applyFont="1" applyFill="1" applyBorder="1" applyAlignment="1">
      <alignment horizontal="center" vertical="center" wrapText="1" shrinkToFit="1"/>
    </xf>
    <xf numFmtId="0" fontId="46" fillId="19" borderId="13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 shrinkToFit="1"/>
    </xf>
    <xf numFmtId="0" fontId="0" fillId="0" borderId="55" xfId="33" applyFont="1" applyFill="1" applyBorder="1" applyAlignment="1">
      <alignment horizontal="center" vertical="center" wrapText="1"/>
      <protection/>
    </xf>
    <xf numFmtId="0" fontId="0" fillId="0" borderId="36" xfId="33" applyFont="1" applyFill="1" applyBorder="1" applyAlignment="1">
      <alignment horizontal="center" vertical="center" wrapText="1"/>
      <protection/>
    </xf>
    <xf numFmtId="0" fontId="54" fillId="17" borderId="11" xfId="33" applyFont="1" applyFill="1" applyBorder="1" applyAlignment="1">
      <alignment horizontal="center" vertical="center"/>
      <protection/>
    </xf>
    <xf numFmtId="0" fontId="7" fillId="0" borderId="11" xfId="43" applyBorder="1" applyAlignment="1">
      <alignment horizontal="center" vertical="center"/>
    </xf>
    <xf numFmtId="0" fontId="54" fillId="17" borderId="11" xfId="33" applyFont="1" applyFill="1" applyBorder="1" applyAlignment="1">
      <alignment horizontal="center" vertical="center"/>
      <protection/>
    </xf>
    <xf numFmtId="0" fontId="0" fillId="17" borderId="11" xfId="33" applyFont="1" applyFill="1" applyBorder="1" applyAlignment="1">
      <alignment horizontal="left" vertical="center" wrapText="1"/>
      <protection/>
    </xf>
    <xf numFmtId="0" fontId="0" fillId="17" borderId="55" xfId="33" applyFont="1" applyFill="1" applyBorder="1" applyAlignment="1">
      <alignment horizontal="center" vertical="center" wrapText="1"/>
      <protection/>
    </xf>
    <xf numFmtId="0" fontId="0" fillId="17" borderId="36" xfId="3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18_07_14_Plastics_Dekton_UAH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ластик HPL _2014 ценообразова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4</xdr:row>
      <xdr:rowOff>38100</xdr:rowOff>
    </xdr:from>
    <xdr:to>
      <xdr:col>1</xdr:col>
      <xdr:colOff>2533650</xdr:colOff>
      <xdr:row>4</xdr:row>
      <xdr:rowOff>904875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45732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6</xdr:row>
      <xdr:rowOff>57150</xdr:rowOff>
    </xdr:from>
    <xdr:to>
      <xdr:col>1</xdr:col>
      <xdr:colOff>2619375</xdr:colOff>
      <xdr:row>6</xdr:row>
      <xdr:rowOff>476250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64795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7</xdr:row>
      <xdr:rowOff>28575</xdr:rowOff>
    </xdr:from>
    <xdr:to>
      <xdr:col>1</xdr:col>
      <xdr:colOff>2762250</xdr:colOff>
      <xdr:row>8</xdr:row>
      <xdr:rowOff>485775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31813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0</xdr:row>
      <xdr:rowOff>57150</xdr:rowOff>
    </xdr:from>
    <xdr:to>
      <xdr:col>1</xdr:col>
      <xdr:colOff>3476625</xdr:colOff>
      <xdr:row>0</xdr:row>
      <xdr:rowOff>209550</xdr:rowOff>
    </xdr:to>
    <xdr:sp>
      <xdr:nvSpPr>
        <xdr:cNvPr id="4" name="Rectangle 13"/>
        <xdr:cNvSpPr>
          <a:spLocks/>
        </xdr:cNvSpPr>
      </xdr:nvSpPr>
      <xdr:spPr>
        <a:xfrm>
          <a:off x="4219575" y="57150"/>
          <a:ext cx="2276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1762125</xdr:colOff>
      <xdr:row>0</xdr:row>
      <xdr:rowOff>476250</xdr:rowOff>
    </xdr:from>
    <xdr:to>
      <xdr:col>1</xdr:col>
      <xdr:colOff>3419475</xdr:colOff>
      <xdr:row>1</xdr:row>
      <xdr:rowOff>0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4781550" y="47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857250</xdr:colOff>
      <xdr:row>0</xdr:row>
      <xdr:rowOff>266700</xdr:rowOff>
    </xdr:from>
    <xdr:to>
      <xdr:col>1</xdr:col>
      <xdr:colOff>3467100</xdr:colOff>
      <xdr:row>0</xdr:row>
      <xdr:rowOff>476250</xdr:rowOff>
    </xdr:to>
    <xdr:sp>
      <xdr:nvSpPr>
        <xdr:cNvPr id="6" name="Rectangle 12">
          <a:hlinkClick r:id="rId5"/>
        </xdr:cNvPr>
        <xdr:cNvSpPr>
          <a:spLocks/>
        </xdr:cNvSpPr>
      </xdr:nvSpPr>
      <xdr:spPr>
        <a:xfrm>
          <a:off x="3876675" y="2667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</a:t>
          </a: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o</a:t>
          </a: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600075</xdr:rowOff>
    </xdr:to>
    <xdr:pic>
      <xdr:nvPicPr>
        <xdr:cNvPr id="7" name="Picture 106" descr="Plastics-DOM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76200</xdr:rowOff>
    </xdr:from>
    <xdr:to>
      <xdr:col>0</xdr:col>
      <xdr:colOff>1219200</xdr:colOff>
      <xdr:row>5</xdr:row>
      <xdr:rowOff>85725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3822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390525</xdr:rowOff>
    </xdr:from>
    <xdr:to>
      <xdr:col>4</xdr:col>
      <xdr:colOff>1085850</xdr:colOff>
      <xdr:row>2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90525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381000</xdr:rowOff>
    </xdr:from>
    <xdr:to>
      <xdr:col>6</xdr:col>
      <xdr:colOff>895350</xdr:colOff>
      <xdr:row>4</xdr:row>
      <xdr:rowOff>152400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838200"/>
          <a:ext cx="1752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1</xdr:col>
      <xdr:colOff>171450</xdr:colOff>
      <xdr:row>2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2</xdr:row>
      <xdr:rowOff>114300</xdr:rowOff>
    </xdr:from>
    <xdr:to>
      <xdr:col>3</xdr:col>
      <xdr:colOff>695325</xdr:colOff>
      <xdr:row>2</xdr:row>
      <xdr:rowOff>295275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38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1028700</xdr:colOff>
      <xdr:row>2</xdr:row>
      <xdr:rowOff>114300</xdr:rowOff>
    </xdr:from>
    <xdr:to>
      <xdr:col>3</xdr:col>
      <xdr:colOff>695325</xdr:colOff>
      <xdr:row>2</xdr:row>
      <xdr:rowOff>295275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38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1</xdr:row>
      <xdr:rowOff>38100</xdr:rowOff>
    </xdr:from>
    <xdr:to>
      <xdr:col>5</xdr:col>
      <xdr:colOff>323850</xdr:colOff>
      <xdr:row>2</xdr:row>
      <xdr:rowOff>276225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0025"/>
          <a:ext cx="1504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9525</xdr:colOff>
      <xdr:row>33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%D0%9F%D0%BB%D0%B0%D1%81%D1%82%D1%96%D0%BA%D1%81+%D0%A3%D0%BA%D1%80%D0%B0%D1%97%D0%BD%D0%B0/@50.5217481,30.4753878,17z/data=!3m1!4b1!4m5!3m4!1s0x0:0x75d5c90ae490e728!8m2!3d50.5217481!4d30.4775765" TargetMode="External" /><Relationship Id="rId2" Type="http://schemas.openxmlformats.org/officeDocument/2006/relationships/hyperlink" Target="https://goo.gl/VgrsCJ" TargetMode="External" /><Relationship Id="rId3" Type="http://schemas.openxmlformats.org/officeDocument/2006/relationships/hyperlink" Target="https://www.google.com/maps/place/%D0%9F%D0%BB%D0%B0%D1%81%D1%82%D1%96%D0%BA%D1%81+%D0%A3%D0%BA%D1%80%D0%B0%D1%97%D0%BD%D0%B0/@50.4530277,30.4035476,17z/data=!3m1!4b1!4m5!3m4!1s0x0:0x27fd33423e88b199!8m2!3d50.4530277!4d30.4057363" TargetMode="External" /><Relationship Id="rId4" Type="http://schemas.openxmlformats.org/officeDocument/2006/relationships/hyperlink" Target="https://www.google.com/maps/place/%D0%9F%D0%BB%D0%B0%D1%81%D1%82%D1%96%D0%BA%D1%81-%D0%A3%D0%BA%D1%80%D0%B0%D1%97%D0%BD%D0%B0/@48.4795616,35.0234284,17z/data=!3m1!4b1!4m5!3m4!1s0x0:0xb3f634222293cac2!8m2!3d48.4795616!4d35.0256171?hl=uk" TargetMode="External" /><Relationship Id="rId5" Type="http://schemas.openxmlformats.org/officeDocument/2006/relationships/hyperlink" Target="https://www.google.com/maps/place/Plastics-Ukraine/@47.9105677,33.4239295,17z/data=!3m1!4b1!4m5!3m4!1s0x0:0x19351167f9ec9656!8m2!3d47.9105677!4d33.4261182" TargetMode="External" /><Relationship Id="rId6" Type="http://schemas.openxmlformats.org/officeDocument/2006/relationships/hyperlink" Target="https://www.google.com/maps/place/%D0%9F%D0%BB%D0%B0%D1%81%D1%82%D1%96%D0%BA%D1%81-%D0%A3%D0%BA%D1%80%D0%B0%D1%97%D0%BD%D0%B0/@46.9534857,31.992615,17z/data=!3m1!4b1!4m5!3m4!1s0x0:0xd905a768d37a8d70!8m2!3d46.9534857!4d31.9948037?hl=uk" TargetMode="External" /><Relationship Id="rId7" Type="http://schemas.openxmlformats.org/officeDocument/2006/relationships/hyperlink" Target="https://www.google.com/maps/place/%D0%9F%D0%BB%D0%B0%D1%81%D1%82%D1%96%D0%BA%D1%81-%D0%A3%D0%BA%D1%80%D0%B0%D1%97%D0%BD%D0%B0/@49.8638134,24.0437261,17z/data=!3m1!4b1!4m5!3m4!1s0x0:0xb4a3d6f67dcdfae2!8m2!3d49.8638134!4d24.0459148?hl=uk" TargetMode="External" /><Relationship Id="rId8" Type="http://schemas.openxmlformats.org/officeDocument/2006/relationships/hyperlink" Target="https://www.google.com/maps/place/%D0%9F%D0%BB%D0%B0%D1%81%D1%82%D1%96%D0%BA%D1%81-%D0%A3%D0%BA%D1%80%D0%B0%D1%97%D0%BD%D0%B0/@50.7436876,25.3861496,17z/data=!3m1!4b1!4m5!3m4!1s0x0:0x8cc18e3bf4df91d0!8m2!3d50.7436876!4d25.3883383?hl=uk" TargetMode="External" /><Relationship Id="rId9" Type="http://schemas.openxmlformats.org/officeDocument/2006/relationships/hyperlink" Target="https://www.google.com/maps/place/%D0%9F%D0%BB%D0%B0%D1%81%D1%82%D1%96%D0%BA%D1%81-%D0%A3%D0%BA%D1%80%D0%B0%D1%97%D0%BD%D0%B0/@46.4633309,30.7073906,17z/data=!3m1!4b1!4m5!3m4!1s0x0:0xf8323dd2f8de4a6a!8m2!3d46.4633309!4d30.7095793" TargetMode="External" /><Relationship Id="rId10" Type="http://schemas.openxmlformats.org/officeDocument/2006/relationships/hyperlink" Target="https://www.google.com/maps/place/%D0%9F%D0%BB%D0%B0%D1%81%D1%82%D1%96%D0%BA%D1%81-%D0%A3%D0%BA%D1%80%D0%B0%D1%97%D0%BD%D0%B0/@49.5921514,34.4893454,17z/data=!3m1!4b1!4m5!3m4!1s0x0:0xff96561a624ffb45!8m2!3d49.5921514!4d34.4915341?hl=uk" TargetMode="External" /><Relationship Id="rId11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2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3" Type="http://schemas.openxmlformats.org/officeDocument/2006/relationships/hyperlink" Target="https://www.google.com/maps/place/%D0%9F%D0%BB%D0%B0%D1%81%D1%82%D1%96%D0%BA%D1%81-%D0%A3%D0%BA%D1%80%D0%B0%D1%97%D0%BD%D0%B0/@49.990856,36.2563553,17z/data=!3m1!4b1!4m5!3m4!1s0x0:0x53caaf838409831b!8m2!3d49.990856!4d36.258544?hl=uk" TargetMode="External" /><Relationship Id="rId14" Type="http://schemas.openxmlformats.org/officeDocument/2006/relationships/hyperlink" Target="https://www.google.com/maps/place/%D0%9F%D0%BB%D0%B0%D1%81%D1%82%D1%96%D0%BA%D1%81-%D0%A3%D0%BA%D1%80%D0%B0%D1%97%D0%BD%D0%B0/@46.6555812,32.5850786,17z/data=!3m1!4b1!4m5!3m4!1s0x0:0x212d47c81c348c48!8m2!3d46.6555812!4d32.5872673?hl=uk" TargetMode="External" /><Relationship Id="rId15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6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7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8" Type="http://schemas.openxmlformats.org/officeDocument/2006/relationships/hyperlink" Target="https://www.google.com/maps/place/%D0%9F%D0%BB%D0%B0%D1%81%D1%82%D1%96%D0%BA%D1%81-%D0%A3%D0%BA%D1%80%D0%B0%D1%97%D0%BD%D0%B0/@48.2669827,25.9554425,17z/data=!3m1!4b1!4m5!3m4!1s0x0:0x8611cc39b65a0548!8m2!3d48.2669827!4d25.9576312?hl=uk" TargetMode="External" /><Relationship Id="rId19" Type="http://schemas.openxmlformats.org/officeDocument/2006/relationships/hyperlink" Target="https://www.google.com/maps/place/%D0%9F%D0%BB%D0%B0%D1%81%D1%82%D1%96%D0%BA%D1%81-%D0%A3%D0%BA%D1%80%D0%B0%D1%97%D0%BD%D0%B0/@49.5698624,25.5892601,17z/data=!3m1!4b1!4m5!3m4!1s0x0:0xc1f97081434d465!8m2!3d49.5698624!4d25.5914488?hl=uk" TargetMode="External" /><Relationship Id="rId20" Type="http://schemas.openxmlformats.org/officeDocument/2006/relationships/hyperlink" Target="https://www.google.com/maps/place/%D0%9F%D0%BB%D0%B0%D1%81%D1%82%D1%96%D0%BA%D1%81-%D0%A3%D0%BA%D1%80%D0%B0%D1%97%D0%BD%D0%B0/@48.9042672,24.7266467,17z/data=!3m1!4b1!4m5!3m4!1s0x0:0x191c1df51ce6f3c0!8m2!3d48.9042672!4d24.7288354?hl=ru" TargetMode="External" /><Relationship Id="rId21" Type="http://schemas.openxmlformats.org/officeDocument/2006/relationships/hyperlink" Target="https://goo.gl/Bv0bUj" TargetMode="External" /><Relationship Id="rId22" Type="http://schemas.openxmlformats.org/officeDocument/2006/relationships/hyperlink" Target="https://www.google.com/maps/place/%D0%9F%D0%BB%D0%B0%D1%81%D1%82%D1%96%D0%BA%D1%81-%D0%A3%D0%BA%D1%80%D0%B0%D1%97%D0%BD%D0%B0/@48.5219302,32.2872553,17z/data=!3m1!4b1!4m5!3m4!1s0x0:0x31bfe5300e4d8a2a!8m2!3d48.5219302!4d32.289444?hl=uk" TargetMode="External" /><Relationship Id="rId23" Type="http://schemas.openxmlformats.org/officeDocument/2006/relationships/hyperlink" Target="https://www.google.com/maps/place/%D0%9F%D0%BB%D0%B0%D1%81%D1%82%D1%96%D0%BA%D1%81-%D0%A3%D0%BA%D1%80%D0%B0%D1%97%D0%BD%D0%B0/@50.2751718,28.6678254,17z/data=!3m1!4b1!4m5!3m4!1s0x0:0xf67bf381b3077469!8m2!3d50.2751718!4d28.6700141?hl=ru" TargetMode="External" /><Relationship Id="rId24" Type="http://schemas.openxmlformats.org/officeDocument/2006/relationships/hyperlink" Target="https://www.google.com/maps/place/%D0%9F%D0%BB%D0%B0%D1%81%D1%82%D1%96%D0%BA%D1%81-%D0%A3%D0%BA%D1%80%D0%B0%D1%97%D0%BD%D0%B0/@48.5420403,35.0657118,17z/data=!3m1!4b1!4m5!3m4!1s0x0:0xe3c41c9b2443311a!8m2!3d48.5420403!4d35.0679005?hl=ru" TargetMode="External" /><Relationship Id="rId25" Type="http://schemas.openxmlformats.org/officeDocument/2006/relationships/hyperlink" Target="https://www.google.com/maps/place/%D0%A2%D0%9E%D0%92+%22%D0%9F%D0%BB%D0%B0%D1%81%D1%82%D1%96%D0%BA%D1%81-%D0%A3%D0%BA%D1%80%D0%B0%D1%97%D0%BD%D0%B0%22/@50.5171237,30.482855,17z/data=!3m1!4b1!4m5!3m4!1s0x0:0x3cc4ce0a9038b80a!8m2!3d50.5171237!4d30.4850437" TargetMode="External" /><Relationship Id="rId26" Type="http://schemas.openxmlformats.org/officeDocument/2006/relationships/hyperlink" Target="https://www.google.com/maps/place/%D0%9F%D0%BB%D0%B0%D1%81%D1%82%D1%96%D0%BA%D1%81-%D0%A3%D0%BA%D1%80%D0%B0%D1%97%D0%BD%D0%B0,+%D0%A2%D0%9E%D0%92/@49.8616225,24.0310647,17z/data=!3m1!4b1!4m5!3m4!1s0x0:0xc41c99f37916fca0!8m2!3d49.8616225!4d24.0332534?hl=ua" TargetMode="External" /><Relationship Id="rId27" Type="http://schemas.openxmlformats.org/officeDocument/2006/relationships/hyperlink" Target="https://www.google.com/maps/place/%D0%9F%D0%BB%D0%B0%D1%81%D1%82%D1%96%D0%BA%D1%81-%D0%A3%D0%BA%D1%80%D0%B0%D1%97%D0%BD%D0%B0/@46.9527139,31.9915925,17z/data=!3m1!4b1!4m5!3m4!1s0x0:0x1b899e035768f765!8m2!3d46.9527139!4d31.9937812?hl=ua" TargetMode="External" /><Relationship Id="rId28" Type="http://schemas.openxmlformats.org/officeDocument/2006/relationships/hyperlink" Target="https://www.google.com/maps/place/%D0%9F%D0%BB%D0%B0%D1%81%D1%82%D1%96%D0%BA%D1%81-%D0%A3%D0%BA%D1%80%D0%B0%D1%97%D0%BD%D0%B0,+%D0%A2%D0%9E%D0%92/@49.950859,36.2733661,17z/data=!3m1!4b1!4m5!3m4!1s0x0:0x383534d981818286!8m2!3d49.950859!4d36.2755548" TargetMode="External" /><Relationship Id="rId29" Type="http://schemas.openxmlformats.org/officeDocument/2006/relationships/hyperlink" Target="https://www.google.com/maps/place/Plastics-Moldova/@47.020582,28.8820166,17z/data=!3m1!4b1!4m5!3m4!1s0x0:0x5b6c33b0210a9a8a!8m2!3d47.020582!4d28.8842053?hl=uk" TargetMode="External" /><Relationship Id="rId30" Type="http://schemas.openxmlformats.org/officeDocument/2006/relationships/hyperlink" Target="https://www.google.com/maps/place/%D0%9F%D0%BB%D0%B0%D1%81%D1%82%D0%B8%D0%BA%D1%81-%D0%93%D1%80%D1%83%D0%B7%D0%B8%D1%8F/@41.6959104,44.9257955,17z/data=!3m1!4b1!4m5!3m4!1s0x0:0xb3c98e844551fe9f!8m2!3d41.721833!4d44.792377" TargetMode="External" /><Relationship Id="rId31" Type="http://schemas.openxmlformats.org/officeDocument/2006/relationships/hyperlink" Target="https://www.google.com/maps/place/%D0%9F%D0%BB%D0%B0%D1%81%D1%82%D0%B8%D0%BA%D1%81-%D0%93%D1%80%D1%83%D0%B7%D0%B8%D1%8F/@42.5127663,41.8703939,17z/data=!3m1!4b1!4m5!3m4!1s0x0:0xbccebf3e252c8055!8m2!3d42.5127663!4d41.8725826" TargetMode="External" /><Relationship Id="rId32" Type="http://schemas.openxmlformats.org/officeDocument/2006/relationships/hyperlink" Target="https://www.google.com/maps/place/Plastics+Georgia+Kutaisi/@42.2519646,42.6664693,17z/data=!3m1!4b1!4m12!1m6!3m5!1s0x405cf332ca97c045:0x9957e34ec84319f2!2sPlastics+Georgia+Kutaisi!8m2!3d42.2519646!4d42.668658!3m4!1s0x405cf332ca97c045:0x9957e34ec84319f2!8m" TargetMode="External" /><Relationship Id="rId33" Type="http://schemas.openxmlformats.org/officeDocument/2006/relationships/hyperlink" Target="https://www.google.com/maps/place/%D0%9F%D0%BB%D0%B0%D1%81%D1%82%D0%B8%D0%BA%D1%81-%D0%93%D1%80%D1%83%D0%B7%D0%B8%D1%8F/@41.641078,41.6479042,17z/data=!3m1!4b1!4m5!3m4!1s0x0:0x519a0e10eb3e95f7!8m2!3d41.641078!4d41.6500929" TargetMode="External" /><Relationship Id="rId34" Type="http://schemas.openxmlformats.org/officeDocument/2006/relationships/drawing" Target="../drawings/drawing7.xml" /><Relationship Id="rId35" Type="http://schemas.openxmlformats.org/officeDocument/2006/relationships/vmlDrawing" Target="../drawings/vmlDrawing12.vml" /><Relationship Id="rId36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hpl/" TargetMode="Externa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F135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26" sqref="C126"/>
    </sheetView>
  </sheetViews>
  <sheetFormatPr defaultColWidth="9.00390625" defaultRowHeight="12.75"/>
  <cols>
    <col min="1" max="1" width="39.625" style="0" customWidth="1"/>
    <col min="2" max="2" width="45.75390625" style="0" customWidth="1"/>
  </cols>
  <sheetData>
    <row r="1" spans="1:6" ht="57.75" customHeight="1">
      <c r="A1" s="225"/>
      <c r="B1" s="225"/>
      <c r="C1" s="19"/>
      <c r="D1" s="19"/>
      <c r="E1" s="19"/>
      <c r="F1" s="12"/>
    </row>
    <row r="2" spans="1:6" ht="16.5" customHeight="1">
      <c r="A2" s="33" t="s">
        <v>43</v>
      </c>
      <c r="B2" s="32"/>
      <c r="F2" s="12"/>
    </row>
    <row r="3" spans="1:6" ht="11.25" customHeight="1">
      <c r="A3" s="20"/>
      <c r="B3" s="21"/>
      <c r="C3" s="22"/>
      <c r="D3" s="22"/>
      <c r="E3" s="12"/>
      <c r="F3" s="12"/>
    </row>
    <row r="4" spans="1:6" ht="26.25" customHeight="1">
      <c r="A4" s="226" t="s">
        <v>19</v>
      </c>
      <c r="B4" s="226"/>
      <c r="C4" s="22"/>
      <c r="D4" s="22"/>
      <c r="E4" s="12"/>
      <c r="F4" s="12"/>
    </row>
    <row r="5" spans="1:4" ht="72.75" customHeight="1">
      <c r="A5" s="25" t="s">
        <v>20</v>
      </c>
      <c r="B5" s="24"/>
      <c r="C5" s="12"/>
      <c r="D5" s="12"/>
    </row>
    <row r="6" spans="1:4" ht="19.5" customHeight="1">
      <c r="A6" s="23" t="s">
        <v>48</v>
      </c>
      <c r="B6" s="24"/>
      <c r="C6" s="12"/>
      <c r="D6" s="12"/>
    </row>
    <row r="7" spans="1:4" ht="44.25" customHeight="1">
      <c r="A7" s="23" t="s">
        <v>21</v>
      </c>
      <c r="B7" s="71"/>
      <c r="C7" s="12"/>
      <c r="D7" s="12"/>
    </row>
    <row r="8" spans="1:4" ht="44.25" customHeight="1">
      <c r="A8" s="70" t="s">
        <v>22</v>
      </c>
      <c r="B8" s="227"/>
      <c r="C8" s="12"/>
      <c r="D8" s="12"/>
    </row>
    <row r="9" spans="1:4" ht="48.75" customHeight="1">
      <c r="A9" s="70" t="s">
        <v>52</v>
      </c>
      <c r="B9" s="227"/>
      <c r="C9" s="12"/>
      <c r="D9" s="12"/>
    </row>
    <row r="10" spans="1:4" ht="12.75">
      <c r="A10" s="26"/>
      <c r="C10" s="12"/>
      <c r="D10" s="12"/>
    </row>
    <row r="11" spans="1:4" ht="12.75">
      <c r="A11" s="26"/>
      <c r="B11" s="27"/>
      <c r="C11" s="12"/>
      <c r="D11" s="12"/>
    </row>
    <row r="12" spans="3:4" ht="12.75">
      <c r="C12" s="12"/>
      <c r="D12" s="12"/>
    </row>
    <row r="13" spans="3:4" ht="12.75">
      <c r="C13" s="12"/>
      <c r="D13" s="12"/>
    </row>
    <row r="14" spans="3:4" ht="12.75">
      <c r="C14" s="12"/>
      <c r="D14" s="12"/>
    </row>
    <row r="15" spans="3:4" ht="12.75">
      <c r="C15" s="12"/>
      <c r="D15" s="12"/>
    </row>
    <row r="16" spans="3:4" ht="12.75">
      <c r="C16" s="12"/>
      <c r="D16" s="12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135" spans="1:2" ht="12.75">
      <c r="A135" s="74" t="s">
        <v>23</v>
      </c>
      <c r="B135" s="74">
        <v>33.7</v>
      </c>
    </row>
  </sheetData>
  <sheetProtection selectLockedCells="1" selectUnlockedCells="1"/>
  <mergeCells count="3">
    <mergeCell ref="A1:B1"/>
    <mergeCell ref="A4:B4"/>
    <mergeCell ref="B8:B9"/>
  </mergeCells>
  <hyperlinks>
    <hyperlink ref="A5" location="KronoCompact!R1C1" display="компакт ламинат KronoCompact"/>
    <hyperlink ref="A8" location="'пластик HPL'!A1" display="пластик HPL"/>
    <hyperlink ref="A7" location="KronoSiding!R1C1" display="компакт ламинат KronoSiding"/>
    <hyperlink ref="A6" location="MultiCore!R1C1" display="компакт MultiCore"/>
    <hyperlink ref="A9" location="'HPL_от 1 листа'!R1C1" display="пластик HPL от 1 листа"/>
  </hyperlinks>
  <printOptions/>
  <pageMargins left="0.9055118110236221" right="0.4330708661417323" top="1.2598425196850394" bottom="0.2755905511811024" header="0.31496062992125984" footer="0.2362204724409449"/>
  <pageSetup horizontalDpi="300" verticalDpi="300" orientation="portrait" paperSize="9" scale="85" r:id="rId3"/>
  <headerFooter>
    <oddHeader>&amp;C&amp;G</oddHeader>
  </headerFooter>
  <rowBreaks count="1" manualBreakCount="1">
    <brk id="12" max="1" man="1"/>
  </row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12.625" style="0" customWidth="1"/>
    <col min="2" max="2" width="10.00390625" style="0" customWidth="1"/>
    <col min="3" max="3" width="9.875" style="0" customWidth="1"/>
  </cols>
  <sheetData>
    <row r="1" ht="12.75">
      <c r="A1" s="66"/>
    </row>
    <row r="2" spans="1:10" ht="23.25">
      <c r="A2" s="310"/>
      <c r="B2" s="310"/>
      <c r="C2" s="310"/>
      <c r="D2" s="310"/>
      <c r="E2" s="310"/>
      <c r="F2" s="310"/>
      <c r="G2" s="311"/>
      <c r="H2" s="311"/>
      <c r="I2" s="311"/>
      <c r="J2" s="311"/>
    </row>
    <row r="3" spans="1:10" ht="23.25">
      <c r="A3" s="141" t="s">
        <v>372</v>
      </c>
      <c r="B3" s="49"/>
      <c r="C3" s="49"/>
      <c r="D3" s="49"/>
      <c r="E3" s="190"/>
      <c r="F3" s="190"/>
      <c r="G3" s="189"/>
      <c r="H3" s="189"/>
      <c r="I3" s="189"/>
      <c r="J3" s="189"/>
    </row>
    <row r="4" spans="1:10" ht="24" thickBot="1">
      <c r="A4" s="141"/>
      <c r="B4" s="49"/>
      <c r="C4" s="49"/>
      <c r="D4" s="49"/>
      <c r="E4" s="190"/>
      <c r="F4" s="190"/>
      <c r="G4" s="189"/>
      <c r="H4" s="189"/>
      <c r="I4" s="189"/>
      <c r="J4" s="189"/>
    </row>
    <row r="5" spans="1:5" ht="13.5" thickBot="1">
      <c r="A5" s="191" t="s">
        <v>116</v>
      </c>
      <c r="B5" s="312" t="s">
        <v>116</v>
      </c>
      <c r="C5" s="313"/>
      <c r="D5" s="314" t="s">
        <v>449</v>
      </c>
      <c r="E5" s="315"/>
    </row>
    <row r="6" spans="1:5" ht="12.75">
      <c r="A6" s="316" t="s">
        <v>426</v>
      </c>
      <c r="B6" s="319" t="s">
        <v>427</v>
      </c>
      <c r="C6" s="319"/>
      <c r="D6" s="320">
        <f>168.610464*Главная!$B$135</f>
        <v>5682.172636800001</v>
      </c>
      <c r="E6" s="321"/>
    </row>
    <row r="7" spans="1:5" ht="12.75">
      <c r="A7" s="317"/>
      <c r="B7" s="322" t="s">
        <v>428</v>
      </c>
      <c r="C7" s="322"/>
      <c r="D7" s="323">
        <f>168.610464*Главная!$B$135</f>
        <v>5682.172636800001</v>
      </c>
      <c r="E7" s="324"/>
    </row>
    <row r="8" spans="1:5" ht="12.75">
      <c r="A8" s="317"/>
      <c r="B8" s="322" t="s">
        <v>429</v>
      </c>
      <c r="C8" s="322"/>
      <c r="D8" s="323">
        <f>187.593648*Главная!$B$135</f>
        <v>6321.9059376000005</v>
      </c>
      <c r="E8" s="324"/>
    </row>
    <row r="9" spans="1:5" ht="21.75" customHeight="1" thickBot="1">
      <c r="A9" s="318"/>
      <c r="B9" s="331" t="s">
        <v>430</v>
      </c>
      <c r="C9" s="331"/>
      <c r="D9" s="332">
        <f>187.593648*Главная!$B$135</f>
        <v>6321.9059376000005</v>
      </c>
      <c r="E9" s="333"/>
    </row>
    <row r="10" spans="1:5" ht="15" thickBot="1">
      <c r="A10" s="192"/>
      <c r="B10" s="193"/>
      <c r="D10" s="197"/>
      <c r="E10" s="200"/>
    </row>
    <row r="11" spans="1:5" ht="12.75">
      <c r="A11" s="325" t="s">
        <v>431</v>
      </c>
      <c r="B11" s="328" t="s">
        <v>432</v>
      </c>
      <c r="C11" s="328"/>
      <c r="D11" s="329">
        <f>187.593648*Главная!$B$135</f>
        <v>6321.9059376000005</v>
      </c>
      <c r="E11" s="330"/>
    </row>
    <row r="12" spans="1:5" ht="12.75">
      <c r="A12" s="326"/>
      <c r="B12" s="322" t="s">
        <v>433</v>
      </c>
      <c r="C12" s="322"/>
      <c r="D12" s="323">
        <f>187.593648*Главная!$B$135</f>
        <v>6321.9059376000005</v>
      </c>
      <c r="E12" s="324"/>
    </row>
    <row r="13" spans="1:5" ht="12.75">
      <c r="A13" s="326"/>
      <c r="B13" s="322" t="s">
        <v>434</v>
      </c>
      <c r="C13" s="322"/>
      <c r="D13" s="323">
        <f>187.593648*Главная!$B$135</f>
        <v>6321.9059376000005</v>
      </c>
      <c r="E13" s="324"/>
    </row>
    <row r="14" spans="1:5" ht="12.75">
      <c r="A14" s="326"/>
      <c r="B14" s="322" t="s">
        <v>435</v>
      </c>
      <c r="C14" s="322"/>
      <c r="D14" s="323">
        <f>187.593648*Главная!$B$135</f>
        <v>6321.9059376000005</v>
      </c>
      <c r="E14" s="324"/>
    </row>
    <row r="15" spans="1:5" ht="13.5" thickBot="1">
      <c r="A15" s="327"/>
      <c r="B15" s="331" t="s">
        <v>436</v>
      </c>
      <c r="C15" s="331"/>
      <c r="D15" s="332">
        <f>201.12642*Главная!$B$135</f>
        <v>6777.960354000001</v>
      </c>
      <c r="E15" s="333"/>
    </row>
    <row r="16" spans="1:5" ht="15" thickBot="1">
      <c r="A16" s="192"/>
      <c r="B16" s="195"/>
      <c r="D16" s="200"/>
      <c r="E16" s="200"/>
    </row>
    <row r="17" spans="1:5" ht="12.75">
      <c r="A17" s="325" t="s">
        <v>437</v>
      </c>
      <c r="B17" s="328" t="s">
        <v>438</v>
      </c>
      <c r="C17" s="328"/>
      <c r="D17" s="329">
        <f>131.970432*Главная!$B$135</f>
        <v>4447.4035584</v>
      </c>
      <c r="E17" s="330"/>
    </row>
    <row r="18" spans="1:5" ht="12.75">
      <c r="A18" s="326"/>
      <c r="B18" s="322" t="s">
        <v>439</v>
      </c>
      <c r="C18" s="322"/>
      <c r="D18" s="323">
        <f>104.697648*Главная!$B$135</f>
        <v>3528.3107376000003</v>
      </c>
      <c r="E18" s="324"/>
    </row>
    <row r="19" spans="1:5" ht="12.75">
      <c r="A19" s="326"/>
      <c r="B19" s="322" t="s">
        <v>440</v>
      </c>
      <c r="C19" s="322"/>
      <c r="D19" s="323">
        <f>104.697648*Главная!$B$135</f>
        <v>3528.3107376000003</v>
      </c>
      <c r="E19" s="324"/>
    </row>
    <row r="20" spans="1:5" ht="12.75">
      <c r="A20" s="326"/>
      <c r="B20" s="322" t="s">
        <v>441</v>
      </c>
      <c r="C20" s="322"/>
      <c r="D20" s="323">
        <f>131.970432*Главная!$B$135</f>
        <v>4447.4035584</v>
      </c>
      <c r="E20" s="324"/>
    </row>
    <row r="21" spans="1:5" ht="13.5" thickBot="1">
      <c r="A21" s="327"/>
      <c r="B21" s="331" t="s">
        <v>442</v>
      </c>
      <c r="C21" s="331"/>
      <c r="D21" s="332">
        <f>104.697648*Главная!$B$135</f>
        <v>3528.3107376000003</v>
      </c>
      <c r="E21" s="333"/>
    </row>
    <row r="22" spans="1:5" ht="15" thickBot="1">
      <c r="A22" s="192"/>
      <c r="D22" s="200"/>
      <c r="E22" s="200"/>
    </row>
    <row r="23" spans="1:5" ht="33.75" customHeight="1" thickBot="1">
      <c r="A23" s="334" t="s">
        <v>443</v>
      </c>
      <c r="B23" s="331" t="s">
        <v>450</v>
      </c>
      <c r="C23" s="331"/>
      <c r="D23" s="329">
        <f>168.58974*Главная!$B$135</f>
        <v>5681.474238000001</v>
      </c>
      <c r="E23" s="330"/>
    </row>
    <row r="24" spans="1:5" ht="32.25" customHeight="1" thickBot="1">
      <c r="A24" s="335"/>
      <c r="B24" s="331" t="s">
        <v>444</v>
      </c>
      <c r="C24" s="331"/>
      <c r="D24" s="332">
        <f>168.58974*Главная!$B$135</f>
        <v>5681.474238000001</v>
      </c>
      <c r="E24" s="333"/>
    </row>
    <row r="25" spans="2:8" ht="12.75">
      <c r="B25" s="196"/>
      <c r="C25" s="194"/>
      <c r="E25" s="197"/>
      <c r="F25" s="197"/>
      <c r="G25" s="198"/>
      <c r="H25" s="198"/>
    </row>
    <row r="27" spans="2:4" ht="12.75">
      <c r="B27" s="336" t="s">
        <v>344</v>
      </c>
      <c r="C27" s="338" t="s">
        <v>445</v>
      </c>
      <c r="D27" s="339"/>
    </row>
    <row r="28" spans="2:4" ht="12.75">
      <c r="B28" s="337"/>
      <c r="C28" s="338" t="s">
        <v>446</v>
      </c>
      <c r="D28" s="339"/>
    </row>
    <row r="29" spans="2:5" ht="12.75">
      <c r="B29" s="199" t="s">
        <v>447</v>
      </c>
      <c r="C29" s="340" t="s">
        <v>448</v>
      </c>
      <c r="D29" s="341"/>
      <c r="E29" s="12"/>
    </row>
  </sheetData>
  <sheetProtection/>
  <mergeCells count="44">
    <mergeCell ref="B27:B28"/>
    <mergeCell ref="C27:D27"/>
    <mergeCell ref="C28:D28"/>
    <mergeCell ref="C29:D29"/>
    <mergeCell ref="D19:E19"/>
    <mergeCell ref="B20:C20"/>
    <mergeCell ref="D20:E20"/>
    <mergeCell ref="B21:C21"/>
    <mergeCell ref="D21:E21"/>
    <mergeCell ref="A23:A24"/>
    <mergeCell ref="B23:C23"/>
    <mergeCell ref="D23:E23"/>
    <mergeCell ref="B24:C24"/>
    <mergeCell ref="D24:E24"/>
    <mergeCell ref="B14:C14"/>
    <mergeCell ref="D14:E14"/>
    <mergeCell ref="B15:C15"/>
    <mergeCell ref="D15:E15"/>
    <mergeCell ref="A17:A21"/>
    <mergeCell ref="B17:C17"/>
    <mergeCell ref="D17:E17"/>
    <mergeCell ref="B18:C18"/>
    <mergeCell ref="D18:E18"/>
    <mergeCell ref="B19:C19"/>
    <mergeCell ref="D8:E8"/>
    <mergeCell ref="B9:C9"/>
    <mergeCell ref="D9:E9"/>
    <mergeCell ref="A11:A15"/>
    <mergeCell ref="B11:C11"/>
    <mergeCell ref="D11:E11"/>
    <mergeCell ref="B12:C12"/>
    <mergeCell ref="D12:E12"/>
    <mergeCell ref="B13:C13"/>
    <mergeCell ref="D13:E13"/>
    <mergeCell ref="A2:F2"/>
    <mergeCell ref="G2:J2"/>
    <mergeCell ref="B5:C5"/>
    <mergeCell ref="D5:E5"/>
    <mergeCell ref="A6:A9"/>
    <mergeCell ref="B6:C6"/>
    <mergeCell ref="D6:E6"/>
    <mergeCell ref="B7:C7"/>
    <mergeCell ref="D7:E7"/>
    <mergeCell ref="B8:C8"/>
  </mergeCells>
  <printOptions/>
  <pageMargins left="0.7" right="0.7" top="1.03125" bottom="0.75" header="0.3" footer="0.3"/>
  <pageSetup horizontalDpi="600" verticalDpi="600" orientation="portrait" paperSize="9" r:id="rId3"/>
  <headerFooter>
    <oddHeader>&amp;C&amp;G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5"/>
  <sheetViews>
    <sheetView view="pageLayout" workbookViewId="0" topLeftCell="A4">
      <selection activeCell="D13" sqref="D13"/>
    </sheetView>
  </sheetViews>
  <sheetFormatPr defaultColWidth="9.00390625" defaultRowHeight="12.75"/>
  <cols>
    <col min="1" max="1" width="9.75390625" style="0" customWidth="1"/>
    <col min="2" max="2" width="10.625" style="0" customWidth="1"/>
    <col min="3" max="3" width="17.25390625" style="0" customWidth="1"/>
    <col min="4" max="4" width="21.125" style="0" customWidth="1"/>
  </cols>
  <sheetData>
    <row r="3" spans="1:4" ht="23.25">
      <c r="A3" s="248" t="s">
        <v>331</v>
      </c>
      <c r="B3" s="248"/>
      <c r="C3" s="248"/>
      <c r="D3" s="248"/>
    </row>
    <row r="4" ht="15.75" customHeight="1"/>
    <row r="5" spans="1:7" ht="15.75">
      <c r="A5" s="346" t="s">
        <v>1</v>
      </c>
      <c r="B5" s="346"/>
      <c r="C5" s="346"/>
      <c r="D5" s="346"/>
      <c r="E5" s="346"/>
      <c r="F5" s="346"/>
      <c r="G5" s="346"/>
    </row>
    <row r="6" spans="1:4" ht="12.75">
      <c r="A6" s="249"/>
      <c r="B6" s="249"/>
      <c r="C6" s="249"/>
      <c r="D6" s="249"/>
    </row>
    <row r="7" spans="1:5" ht="12.75" customHeight="1">
      <c r="A7" s="1"/>
      <c r="B7" s="347" t="s">
        <v>335</v>
      </c>
      <c r="C7" s="347"/>
      <c r="D7" s="347"/>
      <c r="E7" s="347"/>
    </row>
    <row r="8" spans="1:4" ht="12.75">
      <c r="A8" s="6"/>
      <c r="B8" s="2"/>
      <c r="C8" s="2"/>
      <c r="D8" s="3"/>
    </row>
    <row r="10" spans="1:6" ht="25.5" customHeight="1">
      <c r="A10" s="344" t="s">
        <v>116</v>
      </c>
      <c r="B10" s="344"/>
      <c r="C10" s="183" t="s">
        <v>13</v>
      </c>
      <c r="D10" s="184" t="s">
        <v>6</v>
      </c>
      <c r="E10" s="348"/>
      <c r="F10" s="348"/>
    </row>
    <row r="11" spans="1:6" ht="17.25" customHeight="1">
      <c r="A11" s="345"/>
      <c r="B11" s="345"/>
      <c r="C11" s="183"/>
      <c r="D11" s="184" t="s">
        <v>336</v>
      </c>
      <c r="E11" s="348"/>
      <c r="F11" s="348"/>
    </row>
    <row r="12" spans="1:6" ht="22.5" customHeight="1">
      <c r="A12" s="343" t="s">
        <v>332</v>
      </c>
      <c r="B12" s="343"/>
      <c r="C12" s="185" t="s">
        <v>8</v>
      </c>
      <c r="D12" s="186">
        <f>30.97*Главная!B135</f>
        <v>1043.689</v>
      </c>
      <c r="E12" s="342"/>
      <c r="F12" s="342"/>
    </row>
    <row r="13" spans="1:4" ht="25.5" customHeight="1">
      <c r="A13" s="15"/>
      <c r="B13" s="13"/>
      <c r="C13" s="13"/>
      <c r="D13" s="13"/>
    </row>
    <row r="14" spans="1:4" ht="16.5" customHeight="1">
      <c r="A14" s="15" t="s">
        <v>329</v>
      </c>
      <c r="C14" s="13" t="s">
        <v>333</v>
      </c>
      <c r="D14" s="13"/>
    </row>
    <row r="15" spans="1:4" ht="16.5" customHeight="1">
      <c r="A15" s="15" t="s">
        <v>334</v>
      </c>
      <c r="B15" s="13"/>
      <c r="C15" s="13"/>
      <c r="D15" s="13"/>
    </row>
    <row r="16" ht="18" customHeight="1"/>
  </sheetData>
  <sheetProtection/>
  <mergeCells count="9">
    <mergeCell ref="E12:F12"/>
    <mergeCell ref="A12:B12"/>
    <mergeCell ref="A10:B11"/>
    <mergeCell ref="A3:D3"/>
    <mergeCell ref="A6:D6"/>
    <mergeCell ref="A5:G5"/>
    <mergeCell ref="B7:E7"/>
    <mergeCell ref="E10:F10"/>
    <mergeCell ref="E11:F11"/>
  </mergeCells>
  <printOptions/>
  <pageMargins left="0.75" right="0.75" top="1.1979166666666667" bottom="1" header="0.5" footer="0.5"/>
  <pageSetup horizontalDpi="600" verticalDpi="600" orientation="portrait" paperSize="9" r:id="rId3"/>
  <headerFooter alignWithMargins="0">
    <oddHeader>&amp;C&amp;G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F42"/>
  <sheetViews>
    <sheetView view="pageLayout" zoomScaleSheetLayoutView="100" workbookViewId="0" topLeftCell="A26">
      <selection activeCell="I47" sqref="I47"/>
    </sheetView>
  </sheetViews>
  <sheetFormatPr defaultColWidth="8.75390625" defaultRowHeight="12.75"/>
  <cols>
    <col min="1" max="1" width="16.25390625" style="64" customWidth="1"/>
    <col min="2" max="2" width="33.875" style="64" customWidth="1"/>
    <col min="3" max="3" width="27.00390625" style="64" customWidth="1"/>
    <col min="4" max="4" width="15.75390625" style="63" customWidth="1"/>
    <col min="5" max="7" width="8.75390625" style="28" customWidth="1"/>
    <col min="8" max="16384" width="8.75390625" style="28" customWidth="1"/>
  </cols>
  <sheetData>
    <row r="1" spans="1:5" ht="12.75" customHeight="1">
      <c r="A1" s="353" t="s">
        <v>451</v>
      </c>
      <c r="B1" s="353"/>
      <c r="C1" s="353"/>
      <c r="D1" s="353"/>
      <c r="E1" s="29"/>
    </row>
    <row r="2" spans="1:4" ht="12.75">
      <c r="A2" s="215" t="s">
        <v>24</v>
      </c>
      <c r="B2" s="215" t="s">
        <v>25</v>
      </c>
      <c r="C2" s="201" t="s">
        <v>26</v>
      </c>
      <c r="D2" s="201" t="s">
        <v>27</v>
      </c>
    </row>
    <row r="3" spans="1:6" ht="43.5" customHeight="1">
      <c r="A3" s="216" t="s">
        <v>28</v>
      </c>
      <c r="B3" s="216" t="s">
        <v>452</v>
      </c>
      <c r="C3" s="202" t="s">
        <v>65</v>
      </c>
      <c r="D3" s="352" t="s">
        <v>29</v>
      </c>
      <c r="E3" s="30"/>
      <c r="F3" s="30"/>
    </row>
    <row r="4" spans="1:6" ht="38.25" customHeight="1">
      <c r="A4" s="216" t="s">
        <v>28</v>
      </c>
      <c r="B4" s="216" t="s">
        <v>453</v>
      </c>
      <c r="C4" s="202" t="s">
        <v>65</v>
      </c>
      <c r="D4" s="352"/>
      <c r="E4" s="30"/>
      <c r="F4" s="30"/>
    </row>
    <row r="5" spans="1:6" ht="15" customHeight="1">
      <c r="A5" s="354" t="s">
        <v>28</v>
      </c>
      <c r="B5" s="354" t="s">
        <v>454</v>
      </c>
      <c r="C5" s="202" t="s">
        <v>65</v>
      </c>
      <c r="D5" s="203" t="s">
        <v>29</v>
      </c>
      <c r="E5" s="30"/>
      <c r="F5" s="31"/>
    </row>
    <row r="6" spans="1:6" ht="12.75">
      <c r="A6" s="354"/>
      <c r="B6" s="354"/>
      <c r="C6" s="202" t="s">
        <v>64</v>
      </c>
      <c r="D6" s="203" t="s">
        <v>29</v>
      </c>
      <c r="E6" s="30"/>
      <c r="F6" s="30"/>
    </row>
    <row r="7" spans="1:6" ht="12.75" customHeight="1">
      <c r="A7" s="216" t="s">
        <v>30</v>
      </c>
      <c r="B7" s="216" t="s">
        <v>455</v>
      </c>
      <c r="C7" s="202" t="s">
        <v>53</v>
      </c>
      <c r="D7" s="203" t="s">
        <v>29</v>
      </c>
      <c r="E7" s="30"/>
      <c r="F7" s="30"/>
    </row>
    <row r="8" spans="1:6" ht="12.75" customHeight="1">
      <c r="A8" s="216" t="s">
        <v>456</v>
      </c>
      <c r="B8" s="216" t="s">
        <v>100</v>
      </c>
      <c r="C8" s="202" t="s">
        <v>83</v>
      </c>
      <c r="D8" s="203" t="s">
        <v>29</v>
      </c>
      <c r="E8" s="30"/>
      <c r="F8" s="30"/>
    </row>
    <row r="9" spans="1:6" ht="13.5" customHeight="1">
      <c r="A9" s="216" t="s">
        <v>456</v>
      </c>
      <c r="B9" s="216" t="s">
        <v>483</v>
      </c>
      <c r="C9" s="202" t="s">
        <v>83</v>
      </c>
      <c r="D9" s="203" t="s">
        <v>29</v>
      </c>
      <c r="E9" s="30"/>
      <c r="F9" s="30"/>
    </row>
    <row r="10" spans="1:6" ht="12.75" customHeight="1">
      <c r="A10" s="216" t="s">
        <v>66</v>
      </c>
      <c r="B10" s="216" t="s">
        <v>457</v>
      </c>
      <c r="C10" s="202" t="s">
        <v>67</v>
      </c>
      <c r="D10" s="203" t="s">
        <v>29</v>
      </c>
      <c r="E10" s="30"/>
      <c r="F10" s="30"/>
    </row>
    <row r="11" spans="1:6" ht="12.75">
      <c r="A11" s="216" t="s">
        <v>31</v>
      </c>
      <c r="B11" s="216" t="s">
        <v>32</v>
      </c>
      <c r="C11" s="202" t="s">
        <v>54</v>
      </c>
      <c r="D11" s="204" t="s">
        <v>29</v>
      </c>
      <c r="E11" s="30"/>
      <c r="F11" s="30"/>
    </row>
    <row r="12" spans="1:6" ht="12.75">
      <c r="A12" s="216" t="s">
        <v>33</v>
      </c>
      <c r="B12" s="216" t="s">
        <v>458</v>
      </c>
      <c r="C12" s="202" t="s">
        <v>84</v>
      </c>
      <c r="D12" s="203" t="s">
        <v>29</v>
      </c>
      <c r="E12" s="30"/>
      <c r="F12" s="30"/>
    </row>
    <row r="13" spans="1:6" ht="12.75">
      <c r="A13" s="216" t="s">
        <v>101</v>
      </c>
      <c r="B13" s="216" t="s">
        <v>34</v>
      </c>
      <c r="C13" s="202" t="s">
        <v>85</v>
      </c>
      <c r="D13" s="203" t="s">
        <v>29</v>
      </c>
      <c r="E13" s="30"/>
      <c r="F13" s="30"/>
    </row>
    <row r="14" spans="1:6" ht="12.75" customHeight="1">
      <c r="A14" s="216" t="s">
        <v>44</v>
      </c>
      <c r="B14" s="216" t="s">
        <v>459</v>
      </c>
      <c r="C14" s="202" t="s">
        <v>68</v>
      </c>
      <c r="D14" s="203" t="s">
        <v>29</v>
      </c>
      <c r="E14" s="30"/>
      <c r="F14" s="30"/>
    </row>
    <row r="15" spans="1:6" ht="12.75">
      <c r="A15" s="216" t="s">
        <v>35</v>
      </c>
      <c r="B15" s="216" t="s">
        <v>60</v>
      </c>
      <c r="C15" s="202" t="s">
        <v>69</v>
      </c>
      <c r="D15" s="203" t="s">
        <v>29</v>
      </c>
      <c r="E15" s="30"/>
      <c r="F15" s="30"/>
    </row>
    <row r="16" spans="1:6" ht="12.75">
      <c r="A16" s="216" t="s">
        <v>460</v>
      </c>
      <c r="B16" s="216" t="s">
        <v>461</v>
      </c>
      <c r="C16" s="202" t="s">
        <v>86</v>
      </c>
      <c r="D16" s="203" t="s">
        <v>29</v>
      </c>
      <c r="E16" s="30"/>
      <c r="F16" s="30"/>
    </row>
    <row r="17" spans="1:6" ht="12.75">
      <c r="A17" s="217" t="s">
        <v>462</v>
      </c>
      <c r="B17" s="217" t="s">
        <v>463</v>
      </c>
      <c r="C17" s="202" t="s">
        <v>86</v>
      </c>
      <c r="D17" s="203" t="s">
        <v>29</v>
      </c>
      <c r="E17" s="30"/>
      <c r="F17" s="30"/>
    </row>
    <row r="18" spans="1:6" ht="12.75">
      <c r="A18" s="216" t="s">
        <v>484</v>
      </c>
      <c r="B18" s="216" t="s">
        <v>87</v>
      </c>
      <c r="C18" s="355" t="s">
        <v>88</v>
      </c>
      <c r="D18" s="203" t="s">
        <v>29</v>
      </c>
      <c r="E18" s="30"/>
      <c r="F18" s="30"/>
    </row>
    <row r="19" spans="1:6" ht="12.75">
      <c r="A19" s="217" t="s">
        <v>464</v>
      </c>
      <c r="B19" s="217" t="s">
        <v>465</v>
      </c>
      <c r="C19" s="356"/>
      <c r="D19" s="203" t="s">
        <v>29</v>
      </c>
      <c r="E19" s="30"/>
      <c r="F19" s="30"/>
    </row>
    <row r="20" spans="1:6" ht="12.75">
      <c r="A20" s="216" t="s">
        <v>485</v>
      </c>
      <c r="B20" s="216" t="s">
        <v>486</v>
      </c>
      <c r="C20" s="214" t="s">
        <v>89</v>
      </c>
      <c r="D20" s="203" t="s">
        <v>29</v>
      </c>
      <c r="E20" s="30"/>
      <c r="F20" s="30"/>
    </row>
    <row r="21" spans="1:6" ht="12.75" customHeight="1">
      <c r="A21" s="216" t="s">
        <v>36</v>
      </c>
      <c r="B21" s="216" t="s">
        <v>37</v>
      </c>
      <c r="C21" s="202" t="s">
        <v>55</v>
      </c>
      <c r="D21" s="203" t="s">
        <v>29</v>
      </c>
      <c r="E21" s="30"/>
      <c r="F21" s="30"/>
    </row>
    <row r="22" spans="1:6" ht="15.75" customHeight="1">
      <c r="A22" s="216" t="s">
        <v>38</v>
      </c>
      <c r="B22" s="216" t="s">
        <v>39</v>
      </c>
      <c r="C22" s="202" t="s">
        <v>56</v>
      </c>
      <c r="D22" s="203" t="s">
        <v>29</v>
      </c>
      <c r="E22" s="30"/>
      <c r="F22" s="30"/>
    </row>
    <row r="23" spans="1:6" ht="15" customHeight="1">
      <c r="A23" s="218" t="s">
        <v>45</v>
      </c>
      <c r="B23" s="218" t="s">
        <v>46</v>
      </c>
      <c r="C23" s="202" t="s">
        <v>70</v>
      </c>
      <c r="D23" s="203" t="s">
        <v>29</v>
      </c>
      <c r="E23" s="30"/>
      <c r="F23" s="30"/>
    </row>
    <row r="24" spans="1:6" ht="12.75">
      <c r="A24" s="219" t="s">
        <v>466</v>
      </c>
      <c r="B24" s="219" t="s">
        <v>59</v>
      </c>
      <c r="C24" s="349" t="s">
        <v>102</v>
      </c>
      <c r="D24" s="203" t="s">
        <v>29</v>
      </c>
      <c r="E24" s="30"/>
      <c r="F24" s="30"/>
    </row>
    <row r="25" spans="1:6" ht="12.75">
      <c r="A25" s="220" t="s">
        <v>467</v>
      </c>
      <c r="B25" s="220" t="s">
        <v>468</v>
      </c>
      <c r="C25" s="350"/>
      <c r="D25" s="203" t="s">
        <v>29</v>
      </c>
      <c r="E25" s="30"/>
      <c r="F25" s="30"/>
    </row>
    <row r="26" spans="1:6" ht="12.75">
      <c r="A26" s="216" t="s">
        <v>40</v>
      </c>
      <c r="B26" s="216" t="s">
        <v>61</v>
      </c>
      <c r="C26" s="202" t="s">
        <v>71</v>
      </c>
      <c r="D26" s="203" t="s">
        <v>29</v>
      </c>
      <c r="E26" s="30"/>
      <c r="F26" s="30"/>
    </row>
    <row r="27" spans="1:6" ht="12.75" customHeight="1">
      <c r="A27" s="216" t="s">
        <v>41</v>
      </c>
      <c r="B27" s="216" t="s">
        <v>469</v>
      </c>
      <c r="C27" s="202" t="s">
        <v>57</v>
      </c>
      <c r="D27" s="203" t="s">
        <v>29</v>
      </c>
      <c r="E27" s="30"/>
      <c r="F27" s="30"/>
    </row>
    <row r="28" spans="1:6" ht="12.75" customHeight="1">
      <c r="A28" s="216" t="s">
        <v>42</v>
      </c>
      <c r="B28" s="216" t="s">
        <v>103</v>
      </c>
      <c r="C28" s="202" t="s">
        <v>58</v>
      </c>
      <c r="D28" s="203" t="s">
        <v>29</v>
      </c>
      <c r="E28" s="30"/>
      <c r="F28" s="30"/>
    </row>
    <row r="29" spans="1:4" ht="12.75">
      <c r="A29" s="221" t="s">
        <v>47</v>
      </c>
      <c r="B29" s="222" t="s">
        <v>90</v>
      </c>
      <c r="C29" s="205" t="s">
        <v>91</v>
      </c>
      <c r="D29" s="203" t="s">
        <v>29</v>
      </c>
    </row>
    <row r="30" spans="1:4" ht="12.75">
      <c r="A30" s="222" t="s">
        <v>97</v>
      </c>
      <c r="B30" s="222" t="s">
        <v>470</v>
      </c>
      <c r="C30" s="205" t="s">
        <v>92</v>
      </c>
      <c r="D30" s="203" t="s">
        <v>29</v>
      </c>
    </row>
    <row r="31" spans="1:4" ht="12.75">
      <c r="A31" s="223" t="s">
        <v>98</v>
      </c>
      <c r="B31" s="223" t="s">
        <v>471</v>
      </c>
      <c r="C31" s="206" t="s">
        <v>99</v>
      </c>
      <c r="D31" s="203" t="s">
        <v>29</v>
      </c>
    </row>
    <row r="32" spans="1:4" ht="12.75">
      <c r="A32" s="351" t="s">
        <v>72</v>
      </c>
      <c r="B32" s="351"/>
      <c r="C32" s="351"/>
      <c r="D32" s="351"/>
    </row>
    <row r="33" spans="1:4" ht="12.75">
      <c r="A33" s="224" t="s">
        <v>73</v>
      </c>
      <c r="B33" s="224" t="s">
        <v>472</v>
      </c>
      <c r="C33" s="207" t="s">
        <v>473</v>
      </c>
      <c r="D33" s="203" t="s">
        <v>29</v>
      </c>
    </row>
    <row r="34" spans="1:4" ht="12.75">
      <c r="A34" s="224" t="s">
        <v>93</v>
      </c>
      <c r="B34" s="224" t="s">
        <v>74</v>
      </c>
      <c r="C34" s="207" t="s">
        <v>474</v>
      </c>
      <c r="D34" s="203" t="s">
        <v>29</v>
      </c>
    </row>
    <row r="35" spans="1:4" ht="12.75">
      <c r="A35" s="224" t="s">
        <v>94</v>
      </c>
      <c r="B35" s="224" t="s">
        <v>95</v>
      </c>
      <c r="C35" s="207" t="s">
        <v>475</v>
      </c>
      <c r="D35" s="203" t="s">
        <v>29</v>
      </c>
    </row>
    <row r="36" spans="1:4" ht="12.75">
      <c r="A36" s="351" t="s">
        <v>75</v>
      </c>
      <c r="B36" s="351"/>
      <c r="C36" s="351"/>
      <c r="D36" s="351"/>
    </row>
    <row r="37" spans="1:4" ht="12.75">
      <c r="A37" s="224" t="s">
        <v>76</v>
      </c>
      <c r="B37" s="224" t="s">
        <v>96</v>
      </c>
      <c r="C37" s="207" t="s">
        <v>104</v>
      </c>
      <c r="D37" s="203" t="s">
        <v>29</v>
      </c>
    </row>
    <row r="38" spans="1:4" ht="12.75">
      <c r="A38" s="224" t="s">
        <v>77</v>
      </c>
      <c r="B38" s="224" t="s">
        <v>78</v>
      </c>
      <c r="C38" s="207" t="s">
        <v>105</v>
      </c>
      <c r="D38" s="203" t="s">
        <v>29</v>
      </c>
    </row>
    <row r="39" spans="1:4" ht="12.75">
      <c r="A39" s="224" t="s">
        <v>106</v>
      </c>
      <c r="B39" s="224" t="s">
        <v>107</v>
      </c>
      <c r="C39" s="207" t="s">
        <v>108</v>
      </c>
      <c r="D39" s="203" t="s">
        <v>29</v>
      </c>
    </row>
    <row r="40" spans="1:4" ht="12.75">
      <c r="A40" s="224" t="s">
        <v>476</v>
      </c>
      <c r="B40" s="224" t="s">
        <v>477</v>
      </c>
      <c r="C40" s="207" t="s">
        <v>478</v>
      </c>
      <c r="D40" s="203" t="s">
        <v>29</v>
      </c>
    </row>
    <row r="41" spans="1:4" ht="12.75">
      <c r="A41" s="351" t="s">
        <v>479</v>
      </c>
      <c r="B41" s="351"/>
      <c r="C41" s="351"/>
      <c r="D41" s="351"/>
    </row>
    <row r="42" spans="1:4" ht="38.25">
      <c r="A42" s="224" t="s">
        <v>480</v>
      </c>
      <c r="B42" s="224" t="s">
        <v>481</v>
      </c>
      <c r="C42" s="202" t="s">
        <v>482</v>
      </c>
      <c r="D42" s="203"/>
    </row>
  </sheetData>
  <sheetProtection selectLockedCells="1" selectUnlockedCells="1"/>
  <mergeCells count="9">
    <mergeCell ref="C24:C25"/>
    <mergeCell ref="A32:D32"/>
    <mergeCell ref="A36:D36"/>
    <mergeCell ref="A41:D41"/>
    <mergeCell ref="D3:D4"/>
    <mergeCell ref="A1:D1"/>
    <mergeCell ref="A5:A6"/>
    <mergeCell ref="B5:B6"/>
    <mergeCell ref="C18:C19"/>
  </mergeCells>
  <hyperlinks>
    <hyperlink ref="D3:D4" r:id="rId1" display="Мапа проїзду"/>
    <hyperlink ref="D7" r:id="rId2" display="Мапа проїзду"/>
    <hyperlink ref="D5" r:id="rId3" display="Мапа проїзду"/>
    <hyperlink ref="D8" r:id="rId4" display="Мапа проїзду"/>
    <hyperlink ref="D14" r:id="rId5" display="Мапа проїзду"/>
    <hyperlink ref="D18" r:id="rId6" display="Мапа проїзду"/>
    <hyperlink ref="D16" r:id="rId7" display="Мапа проїзду"/>
    <hyperlink ref="D15" r:id="rId8" display="Мапа проїзду"/>
    <hyperlink ref="D20" r:id="rId9" display="Карта проезда"/>
    <hyperlink ref="D21" r:id="rId10" display="Мапа проїзду"/>
    <hyperlink ref="D22" r:id="rId11" display="Мапа проїзду"/>
    <hyperlink ref="D23" r:id="rId12" display="Мапа проїзду"/>
    <hyperlink ref="D24" r:id="rId13" display="Мапа проїзду"/>
    <hyperlink ref="D26" r:id="rId14" display="Мапа проїзду"/>
    <hyperlink ref="D27" r:id="rId15" display="Мапа проїзду"/>
    <hyperlink ref="D28" r:id="rId16" display="Мапа проїзду"/>
    <hyperlink ref="D29" r:id="rId17" display="Мапа проїзду"/>
    <hyperlink ref="D30" r:id="rId18" display="Мапа проїзду"/>
    <hyperlink ref="D31" r:id="rId19" display="Мапа проїзду"/>
    <hyperlink ref="D12" r:id="rId20" display="Мапа проїзду"/>
    <hyperlink ref="D11" r:id="rId21" display="Карта проезда"/>
    <hyperlink ref="D13" r:id="rId22" display="Мапа проїзду"/>
    <hyperlink ref="D10" r:id="rId23" display="Мапа проїзду"/>
    <hyperlink ref="D9" r:id="rId24" display="Мапа проїзду"/>
    <hyperlink ref="D6" r:id="rId25" display="Мапа проїзду"/>
    <hyperlink ref="D17" r:id="rId26" display="Мапа проїзду"/>
    <hyperlink ref="D19" r:id="rId27" display="Мапа проїзду"/>
    <hyperlink ref="D25" r:id="rId28" display="Мапа проїзду"/>
    <hyperlink ref="D33" r:id="rId29" display="Мапа проїзду"/>
    <hyperlink ref="D37" r:id="rId30" display="Мапа проїзду"/>
    <hyperlink ref="D40" r:id="rId31" display="Мапа проїзду"/>
    <hyperlink ref="D39" r:id="rId32" display="Мапа проїзду"/>
    <hyperlink ref="D38" r:id="rId33" display="Мапа проїзду"/>
  </hyperlinks>
  <printOptions/>
  <pageMargins left="0.7479166666666667" right="0.7479166666666667" top="1.3895833333333334" bottom="0.9840277777777777" header="0.5118055555555555" footer="0.5118055555555555"/>
  <pageSetup horizontalDpi="300" verticalDpi="300" orientation="portrait" paperSize="9" scale="92" r:id="rId36"/>
  <headerFooter alignWithMargins="0">
    <oddHeader>&amp;C&amp;G</oddHeader>
  </headerFooter>
  <colBreaks count="1" manualBreakCount="1">
    <brk id="4" max="65535" man="1"/>
  </colBreaks>
  <drawing r:id="rId34"/>
  <legacyDrawingHF r:id="rId3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H50"/>
  <sheetViews>
    <sheetView view="pageLayout" zoomScaleSheetLayoutView="100" workbookViewId="0" topLeftCell="A18">
      <selection activeCell="D34" sqref="D34"/>
    </sheetView>
  </sheetViews>
  <sheetFormatPr defaultColWidth="9.00390625" defaultRowHeight="12.75"/>
  <cols>
    <col min="1" max="1" width="18.625" style="15" customWidth="1"/>
    <col min="2" max="2" width="17.00390625" style="13" customWidth="1"/>
    <col min="3" max="5" width="17.75390625" style="13" customWidth="1"/>
    <col min="6" max="6" width="9.00390625" style="13" customWidth="1"/>
  </cols>
  <sheetData>
    <row r="1" spans="1:6" ht="36" customHeight="1">
      <c r="A1" s="248" t="s">
        <v>0</v>
      </c>
      <c r="B1" s="248"/>
      <c r="C1" s="248"/>
      <c r="D1" s="248"/>
      <c r="E1" s="249"/>
      <c r="F1"/>
    </row>
    <row r="2" spans="1:6" ht="13.5" customHeight="1">
      <c r="A2" s="250" t="s">
        <v>1</v>
      </c>
      <c r="B2" s="250"/>
      <c r="C2" s="250"/>
      <c r="D2" s="250"/>
      <c r="E2" s="249"/>
      <c r="F2"/>
    </row>
    <row r="3" spans="1:6" ht="26.25" customHeight="1">
      <c r="A3" s="251" t="s">
        <v>2</v>
      </c>
      <c r="B3" s="251"/>
      <c r="C3" s="251"/>
      <c r="D3" s="251"/>
      <c r="E3" s="249"/>
      <c r="F3"/>
    </row>
    <row r="4" spans="1:6" ht="6.75" customHeight="1">
      <c r="A4" s="249"/>
      <c r="B4" s="249"/>
      <c r="C4" s="249"/>
      <c r="D4" s="249"/>
      <c r="E4" s="249"/>
      <c r="F4"/>
    </row>
    <row r="5" spans="1:7" ht="12.75" customHeight="1">
      <c r="A5" s="1"/>
      <c r="B5" s="2"/>
      <c r="C5" s="253" t="s">
        <v>63</v>
      </c>
      <c r="D5" s="253"/>
      <c r="E5" s="253"/>
      <c r="G5" s="5"/>
    </row>
    <row r="6" spans="1:7" ht="12.75" customHeight="1">
      <c r="A6" s="1"/>
      <c r="B6" s="2"/>
      <c r="C6" s="3"/>
      <c r="D6" s="3"/>
      <c r="E6" s="3"/>
      <c r="F6" s="4"/>
      <c r="G6" s="5"/>
    </row>
    <row r="7" spans="1:8" s="9" customFormat="1" ht="17.25" customHeight="1" thickBot="1">
      <c r="A7" s="6"/>
      <c r="B7" s="2"/>
      <c r="C7" s="2"/>
      <c r="D7" s="73" t="s">
        <v>111</v>
      </c>
      <c r="E7" s="3"/>
      <c r="F7" s="7"/>
      <c r="G7" s="8"/>
      <c r="H7" s="8"/>
    </row>
    <row r="8" spans="1:7" s="9" customFormat="1" ht="31.5" customHeight="1" thickBot="1">
      <c r="A8" s="254" t="s">
        <v>62</v>
      </c>
      <c r="B8" s="252" t="s">
        <v>4</v>
      </c>
      <c r="C8" s="252"/>
      <c r="D8" s="96" t="s">
        <v>5</v>
      </c>
      <c r="E8" s="235" t="s">
        <v>109</v>
      </c>
      <c r="F8" s="7"/>
      <c r="G8" s="8"/>
    </row>
    <row r="9" spans="1:8" s="9" customFormat="1" ht="21.75" customHeight="1" thickBot="1">
      <c r="A9" s="255"/>
      <c r="B9" s="237" t="s">
        <v>110</v>
      </c>
      <c r="C9" s="237"/>
      <c r="D9" s="97" t="s">
        <v>6</v>
      </c>
      <c r="E9" s="236"/>
      <c r="F9" s="8"/>
      <c r="G9" s="8"/>
      <c r="H9" s="8"/>
    </row>
    <row r="10" spans="1:8" s="9" customFormat="1" ht="14.25" customHeight="1">
      <c r="A10" s="238" t="s">
        <v>337</v>
      </c>
      <c r="B10" s="241" t="s">
        <v>7</v>
      </c>
      <c r="C10" s="242"/>
      <c r="D10" s="98">
        <f>34*Главная!B135</f>
        <v>1145.8000000000002</v>
      </c>
      <c r="E10" s="99">
        <v>45</v>
      </c>
      <c r="F10" s="8"/>
      <c r="G10" s="8"/>
      <c r="H10" s="8"/>
    </row>
    <row r="11" spans="1:8" s="9" customFormat="1" ht="14.25" customHeight="1">
      <c r="A11" s="239"/>
      <c r="B11" s="241" t="s">
        <v>8</v>
      </c>
      <c r="C11" s="242"/>
      <c r="D11" s="98">
        <f>44.14*Главная!B135</f>
        <v>1487.5180000000003</v>
      </c>
      <c r="E11" s="99">
        <v>25</v>
      </c>
      <c r="F11" s="8"/>
      <c r="G11" s="8"/>
      <c r="H11" s="8"/>
    </row>
    <row r="12" spans="1:8" s="9" customFormat="1" ht="14.25" customHeight="1">
      <c r="A12" s="239"/>
      <c r="B12" s="241" t="s">
        <v>9</v>
      </c>
      <c r="C12" s="242"/>
      <c r="D12" s="98">
        <f>52.41*Главная!B135</f>
        <v>1766.217</v>
      </c>
      <c r="E12" s="99">
        <v>20</v>
      </c>
      <c r="F12" s="8"/>
      <c r="G12" s="8"/>
      <c r="H12" s="8"/>
    </row>
    <row r="13" spans="1:8" s="9" customFormat="1" ht="14.25" customHeight="1">
      <c r="A13" s="239"/>
      <c r="B13" s="241" t="s">
        <v>10</v>
      </c>
      <c r="C13" s="242"/>
      <c r="D13" s="98">
        <f>66.03*Главная!B135</f>
        <v>2225.2110000000002</v>
      </c>
      <c r="E13" s="99">
        <v>15</v>
      </c>
      <c r="F13" s="8"/>
      <c r="G13" s="8"/>
      <c r="H13" s="8"/>
    </row>
    <row r="14" spans="1:8" s="9" customFormat="1" ht="14.25" customHeight="1">
      <c r="A14" s="239"/>
      <c r="B14" s="241" t="s">
        <v>11</v>
      </c>
      <c r="C14" s="242"/>
      <c r="D14" s="98">
        <f>76.78*Главная!B135</f>
        <v>2587.4860000000003</v>
      </c>
      <c r="E14" s="99">
        <v>15</v>
      </c>
      <c r="F14" s="8"/>
      <c r="G14" s="8"/>
      <c r="H14" s="8"/>
    </row>
    <row r="15" spans="1:8" s="9" customFormat="1" ht="14.25" customHeight="1" thickBot="1">
      <c r="A15" s="240"/>
      <c r="B15" s="246" t="s">
        <v>12</v>
      </c>
      <c r="C15" s="247"/>
      <c r="D15" s="100">
        <f>82.02*Главная!B135</f>
        <v>2764.074</v>
      </c>
      <c r="E15" s="101">
        <v>13</v>
      </c>
      <c r="F15" s="8"/>
      <c r="G15" s="8"/>
      <c r="H15" s="8"/>
    </row>
    <row r="16" spans="1:8" s="9" customFormat="1" ht="14.25" customHeight="1">
      <c r="A16" s="243" t="s">
        <v>338</v>
      </c>
      <c r="B16" s="229" t="s">
        <v>7</v>
      </c>
      <c r="C16" s="229"/>
      <c r="D16" s="102">
        <f>35.68*Главная!B135</f>
        <v>1202.4160000000002</v>
      </c>
      <c r="E16" s="99">
        <v>45</v>
      </c>
      <c r="F16" s="8"/>
      <c r="G16" s="8"/>
      <c r="H16" s="8"/>
    </row>
    <row r="17" spans="1:8" s="9" customFormat="1" ht="14.25" customHeight="1">
      <c r="A17" s="244"/>
      <c r="B17" s="229" t="s">
        <v>8</v>
      </c>
      <c r="C17" s="229"/>
      <c r="D17" s="102">
        <f>46.34*Главная!B135</f>
        <v>1561.6580000000004</v>
      </c>
      <c r="E17" s="99">
        <v>25</v>
      </c>
      <c r="F17" s="8"/>
      <c r="G17" s="8"/>
      <c r="H17" s="8"/>
    </row>
    <row r="18" spans="1:8" s="9" customFormat="1" ht="14.25" customHeight="1">
      <c r="A18" s="244"/>
      <c r="B18" s="229" t="s">
        <v>9</v>
      </c>
      <c r="C18" s="229"/>
      <c r="D18" s="102">
        <f>55.03*Главная!B135</f>
        <v>1854.5110000000002</v>
      </c>
      <c r="E18" s="99">
        <v>20</v>
      </c>
      <c r="F18" s="8"/>
      <c r="G18" s="8"/>
      <c r="H18" s="8"/>
    </row>
    <row r="19" spans="1:8" s="9" customFormat="1" ht="14.25" customHeight="1">
      <c r="A19" s="244"/>
      <c r="B19" s="229" t="s">
        <v>10</v>
      </c>
      <c r="C19" s="229"/>
      <c r="D19" s="102">
        <f>69.32*Главная!B135</f>
        <v>2336.084</v>
      </c>
      <c r="E19" s="99">
        <v>15</v>
      </c>
      <c r="F19" s="8"/>
      <c r="G19" s="8"/>
      <c r="H19" s="8"/>
    </row>
    <row r="20" spans="1:8" s="9" customFormat="1" ht="14.25" customHeight="1">
      <c r="A20" s="244"/>
      <c r="B20" s="229" t="s">
        <v>11</v>
      </c>
      <c r="C20" s="229"/>
      <c r="D20" s="102">
        <f>80.62*Главная!B135</f>
        <v>2716.8940000000002</v>
      </c>
      <c r="E20" s="99">
        <v>15</v>
      </c>
      <c r="F20" s="8"/>
      <c r="G20" s="8"/>
      <c r="H20" s="8"/>
    </row>
    <row r="21" spans="1:8" s="9" customFormat="1" ht="14.25" customHeight="1" thickBot="1">
      <c r="A21" s="245"/>
      <c r="B21" s="230" t="s">
        <v>12</v>
      </c>
      <c r="C21" s="230"/>
      <c r="D21" s="103">
        <f>86.1*Главная!B135</f>
        <v>2901.57</v>
      </c>
      <c r="E21" s="101">
        <v>13</v>
      </c>
      <c r="F21" s="8"/>
      <c r="G21" s="8"/>
      <c r="H21" s="8"/>
    </row>
    <row r="22" spans="1:8" s="9" customFormat="1" ht="14.25" customHeight="1">
      <c r="A22" s="243" t="s">
        <v>339</v>
      </c>
      <c r="B22" s="229" t="s">
        <v>7</v>
      </c>
      <c r="C22" s="229"/>
      <c r="D22" s="104">
        <f>39.25*Главная!B135</f>
        <v>1322.7250000000001</v>
      </c>
      <c r="E22" s="99">
        <v>45</v>
      </c>
      <c r="F22" s="8"/>
      <c r="G22" s="8"/>
      <c r="H22" s="8"/>
    </row>
    <row r="23" spans="1:8" s="9" customFormat="1" ht="14.25" customHeight="1">
      <c r="A23" s="244"/>
      <c r="B23" s="229" t="s">
        <v>8</v>
      </c>
      <c r="C23" s="229"/>
      <c r="D23" s="104">
        <f>50.97*Главная!B135</f>
        <v>1717.689</v>
      </c>
      <c r="E23" s="99">
        <v>25</v>
      </c>
      <c r="F23" s="8"/>
      <c r="G23" s="8"/>
      <c r="H23" s="8"/>
    </row>
    <row r="24" spans="1:8" s="9" customFormat="1" ht="14.25" customHeight="1">
      <c r="A24" s="244"/>
      <c r="B24" s="229" t="s">
        <v>9</v>
      </c>
      <c r="C24" s="229"/>
      <c r="D24" s="104">
        <f>60.53*Главная!B135</f>
        <v>2039.861</v>
      </c>
      <c r="E24" s="99">
        <v>20</v>
      </c>
      <c r="F24" s="8"/>
      <c r="G24" s="8"/>
      <c r="H24" s="8"/>
    </row>
    <row r="25" spans="1:8" s="9" customFormat="1" ht="14.25" customHeight="1">
      <c r="A25" s="244"/>
      <c r="B25" s="229" t="s">
        <v>10</v>
      </c>
      <c r="C25" s="229"/>
      <c r="D25" s="104">
        <f>76.26*Главная!B135</f>
        <v>2569.9620000000004</v>
      </c>
      <c r="E25" s="99">
        <v>15</v>
      </c>
      <c r="F25" s="8"/>
      <c r="G25" s="8"/>
      <c r="H25" s="8"/>
    </row>
    <row r="26" spans="1:8" s="9" customFormat="1" ht="14.25" customHeight="1">
      <c r="A26" s="244"/>
      <c r="B26" s="229" t="s">
        <v>11</v>
      </c>
      <c r="C26" s="229"/>
      <c r="D26" s="104">
        <f>88.69*Главная!B135</f>
        <v>2988.853</v>
      </c>
      <c r="E26" s="99">
        <v>15</v>
      </c>
      <c r="F26" s="8"/>
      <c r="G26" s="8"/>
      <c r="H26" s="8"/>
    </row>
    <row r="27" spans="1:8" s="9" customFormat="1" ht="14.25" customHeight="1" thickBot="1">
      <c r="A27" s="245"/>
      <c r="B27" s="230" t="s">
        <v>12</v>
      </c>
      <c r="C27" s="230"/>
      <c r="D27" s="105">
        <f>94.72*Главная!B135</f>
        <v>3192.0640000000003</v>
      </c>
      <c r="E27" s="101">
        <v>13</v>
      </c>
      <c r="F27" s="8"/>
      <c r="G27" s="8"/>
      <c r="H27" s="8"/>
    </row>
    <row r="28" spans="1:8" s="9" customFormat="1" ht="14.25" customHeight="1">
      <c r="A28" s="232" t="s">
        <v>340</v>
      </c>
      <c r="B28" s="229" t="s">
        <v>7</v>
      </c>
      <c r="C28" s="229"/>
      <c r="D28" s="104">
        <f>41.22*Главная!B135</f>
        <v>1389.114</v>
      </c>
      <c r="E28" s="99">
        <v>45</v>
      </c>
      <c r="F28" s="8"/>
      <c r="G28" s="8"/>
      <c r="H28" s="8"/>
    </row>
    <row r="29" spans="1:8" s="9" customFormat="1" ht="14.25" customHeight="1">
      <c r="A29" s="233"/>
      <c r="B29" s="229" t="s">
        <v>8</v>
      </c>
      <c r="C29" s="229"/>
      <c r="D29" s="104">
        <f>53.52*Главная!B135</f>
        <v>1803.6240000000003</v>
      </c>
      <c r="E29" s="99">
        <v>25</v>
      </c>
      <c r="F29" s="8"/>
      <c r="G29" s="8"/>
      <c r="H29" s="8"/>
    </row>
    <row r="30" spans="1:8" s="9" customFormat="1" ht="14.25" customHeight="1">
      <c r="A30" s="233"/>
      <c r="B30" s="229" t="s">
        <v>9</v>
      </c>
      <c r="C30" s="229"/>
      <c r="D30" s="104">
        <f>63.56*Главная!B135</f>
        <v>2141.972</v>
      </c>
      <c r="E30" s="99">
        <v>20</v>
      </c>
      <c r="F30" s="8"/>
      <c r="G30" s="8"/>
      <c r="H30" s="8"/>
    </row>
    <row r="31" spans="1:8" s="9" customFormat="1" ht="14.25" customHeight="1">
      <c r="A31" s="233"/>
      <c r="B31" s="229" t="s">
        <v>10</v>
      </c>
      <c r="C31" s="229"/>
      <c r="D31" s="104">
        <f>80.07*Главная!B135</f>
        <v>2698.359</v>
      </c>
      <c r="E31" s="99">
        <v>15</v>
      </c>
      <c r="F31" s="8"/>
      <c r="G31" s="8"/>
      <c r="H31" s="8"/>
    </row>
    <row r="32" spans="1:8" s="9" customFormat="1" ht="14.25" customHeight="1">
      <c r="A32" s="233"/>
      <c r="B32" s="229" t="s">
        <v>11</v>
      </c>
      <c r="C32" s="229"/>
      <c r="D32" s="104">
        <f>93.11*Главная!B135</f>
        <v>3137.8070000000002</v>
      </c>
      <c r="E32" s="99">
        <v>15</v>
      </c>
      <c r="F32" s="8"/>
      <c r="G32" s="8"/>
      <c r="H32" s="8"/>
    </row>
    <row r="33" spans="1:8" s="9" customFormat="1" ht="14.25" customHeight="1" thickBot="1">
      <c r="A33" s="234"/>
      <c r="B33" s="230" t="s">
        <v>12</v>
      </c>
      <c r="C33" s="230"/>
      <c r="D33" s="105">
        <f>99.46*Главная!B135</f>
        <v>3351.802</v>
      </c>
      <c r="E33" s="101">
        <v>13</v>
      </c>
      <c r="F33" s="8"/>
      <c r="G33" s="8"/>
      <c r="H33" s="8"/>
    </row>
    <row r="34" spans="1:8" s="9" customFormat="1" ht="18" customHeight="1">
      <c r="A34" s="47"/>
      <c r="B34" s="10"/>
      <c r="C34" s="11"/>
      <c r="D34" s="106"/>
      <c r="E34" s="11"/>
      <c r="F34" s="7"/>
      <c r="G34" s="8"/>
      <c r="H34" s="8"/>
    </row>
    <row r="35" spans="1:8" s="9" customFormat="1" ht="18" customHeight="1">
      <c r="A35" s="107" t="s">
        <v>341</v>
      </c>
      <c r="B35" s="108"/>
      <c r="C35" s="106"/>
      <c r="D35" s="2"/>
      <c r="E35" s="3"/>
      <c r="F35" s="7"/>
      <c r="G35" s="8"/>
      <c r="H35" s="8"/>
    </row>
    <row r="36" spans="1:8" s="9" customFormat="1" ht="18" customHeight="1">
      <c r="A36" s="15"/>
      <c r="B36" s="13"/>
      <c r="C36" s="13"/>
      <c r="D36" s="109"/>
      <c r="E36" s="109"/>
      <c r="F36" s="3"/>
      <c r="G36" s="8"/>
      <c r="H36" s="8"/>
    </row>
    <row r="37" spans="1:8" s="9" customFormat="1" ht="18" customHeight="1">
      <c r="A37" s="231" t="s">
        <v>342</v>
      </c>
      <c r="B37" s="231"/>
      <c r="C37" s="231"/>
      <c r="D37" s="231"/>
      <c r="E37" s="10"/>
      <c r="F37" s="3"/>
      <c r="G37" s="8"/>
      <c r="H37" s="8"/>
    </row>
    <row r="38" spans="1:8" s="9" customFormat="1" ht="18" customHeight="1">
      <c r="A38" s="231" t="s">
        <v>343</v>
      </c>
      <c r="B38" s="231"/>
      <c r="C38" s="231"/>
      <c r="D38" s="231"/>
      <c r="E38" s="10"/>
      <c r="F38" s="3"/>
      <c r="G38" s="8"/>
      <c r="H38" s="8"/>
    </row>
    <row r="39" spans="1:8" s="9" customFormat="1" ht="18" customHeight="1">
      <c r="A39" s="15"/>
      <c r="B39" s="110" t="s">
        <v>344</v>
      </c>
      <c r="C39" s="110" t="s">
        <v>345</v>
      </c>
      <c r="D39" s="111"/>
      <c r="E39" s="10"/>
      <c r="F39" s="4"/>
      <c r="G39" s="8"/>
      <c r="H39" s="8"/>
    </row>
    <row r="40" spans="1:8" s="9" customFormat="1" ht="18" customHeight="1">
      <c r="A40" s="15"/>
      <c r="B40" s="75" t="s">
        <v>113</v>
      </c>
      <c r="C40" s="75">
        <v>90</v>
      </c>
      <c r="D40" s="111"/>
      <c r="E40" s="10"/>
      <c r="F40" s="112"/>
      <c r="G40" s="8"/>
      <c r="H40" s="8"/>
    </row>
    <row r="41" spans="1:8" s="9" customFormat="1" ht="18" customHeight="1">
      <c r="A41" s="15"/>
      <c r="B41" s="75" t="s">
        <v>346</v>
      </c>
      <c r="C41" s="75">
        <v>92</v>
      </c>
      <c r="D41" s="111"/>
      <c r="E41" s="10"/>
      <c r="F41" s="112"/>
      <c r="G41" s="8"/>
      <c r="H41" s="8"/>
    </row>
    <row r="42" spans="1:8" s="9" customFormat="1" ht="18" customHeight="1">
      <c r="A42" s="15" t="s">
        <v>347</v>
      </c>
      <c r="B42" s="75"/>
      <c r="C42" s="75"/>
      <c r="D42" s="111"/>
      <c r="E42" s="10"/>
      <c r="F42" s="112"/>
      <c r="G42" s="8"/>
      <c r="H42" s="8"/>
    </row>
    <row r="43" spans="1:8" s="9" customFormat="1" ht="18" customHeight="1">
      <c r="A43" s="15"/>
      <c r="B43" s="10"/>
      <c r="C43" s="10"/>
      <c r="D43" s="111"/>
      <c r="E43" s="10"/>
      <c r="F43" s="112"/>
      <c r="G43" s="8"/>
      <c r="H43" s="8"/>
    </row>
    <row r="44" spans="1:8" s="9" customFormat="1" ht="18" customHeight="1">
      <c r="A44" s="228" t="s">
        <v>114</v>
      </c>
      <c r="B44" s="228"/>
      <c r="C44" s="228"/>
      <c r="D44" s="228"/>
      <c r="E44" s="10"/>
      <c r="F44"/>
      <c r="G44" s="8"/>
      <c r="H44" s="8"/>
    </row>
    <row r="45" spans="1:8" s="9" customFormat="1" ht="18" customHeight="1">
      <c r="A45" s="10"/>
      <c r="B45" s="94"/>
      <c r="C45" s="94"/>
      <c r="D45" s="10"/>
      <c r="E45" s="10"/>
      <c r="F45"/>
      <c r="G45" s="8"/>
      <c r="H45" s="8"/>
    </row>
    <row r="46" spans="1:6" ht="18.75" customHeight="1">
      <c r="A46" s="10"/>
      <c r="B46" s="113"/>
      <c r="C46" s="114"/>
      <c r="D46" s="10"/>
      <c r="E46" s="10"/>
      <c r="F46"/>
    </row>
    <row r="47" spans="1:6" ht="12.75">
      <c r="A47"/>
      <c r="B47"/>
      <c r="C47"/>
      <c r="D47"/>
      <c r="E47"/>
      <c r="F47"/>
    </row>
    <row r="48" spans="2:6" ht="40.5" customHeight="1">
      <c r="B48"/>
      <c r="C48"/>
      <c r="D48"/>
      <c r="E48"/>
      <c r="F48"/>
    </row>
    <row r="49" spans="2:6" ht="10.5" customHeight="1">
      <c r="B49"/>
      <c r="C49"/>
      <c r="D49"/>
      <c r="E49"/>
      <c r="F49"/>
    </row>
    <row r="50" spans="2:6" ht="12.75" customHeight="1">
      <c r="B50"/>
      <c r="C50"/>
      <c r="D50"/>
      <c r="E50"/>
      <c r="F50"/>
    </row>
  </sheetData>
  <sheetProtection/>
  <mergeCells count="41">
    <mergeCell ref="A1:D1"/>
    <mergeCell ref="E1:E3"/>
    <mergeCell ref="A2:D2"/>
    <mergeCell ref="A3:D3"/>
    <mergeCell ref="A4:E4"/>
    <mergeCell ref="B8:C8"/>
    <mergeCell ref="C5:E5"/>
    <mergeCell ref="A8:A9"/>
    <mergeCell ref="A10:A15"/>
    <mergeCell ref="B10:C10"/>
    <mergeCell ref="B11:C11"/>
    <mergeCell ref="A16:A21"/>
    <mergeCell ref="A22:A27"/>
    <mergeCell ref="B12:C12"/>
    <mergeCell ref="B21:C21"/>
    <mergeCell ref="B13:C13"/>
    <mergeCell ref="B14:C14"/>
    <mergeCell ref="B15:C15"/>
    <mergeCell ref="B20:C20"/>
    <mergeCell ref="B19:C19"/>
    <mergeCell ref="E8:E9"/>
    <mergeCell ref="B9:C9"/>
    <mergeCell ref="B16:C16"/>
    <mergeCell ref="B17:C17"/>
    <mergeCell ref="B18:C18"/>
    <mergeCell ref="B24:C24"/>
    <mergeCell ref="A37:D37"/>
    <mergeCell ref="B22:C22"/>
    <mergeCell ref="B23:C23"/>
    <mergeCell ref="B25:C25"/>
    <mergeCell ref="B27:C27"/>
    <mergeCell ref="A28:A33"/>
    <mergeCell ref="B26:C26"/>
    <mergeCell ref="A44:D44"/>
    <mergeCell ref="B28:C28"/>
    <mergeCell ref="B29:C29"/>
    <mergeCell ref="B30:C30"/>
    <mergeCell ref="B31:C31"/>
    <mergeCell ref="B32:C32"/>
    <mergeCell ref="B33:C33"/>
    <mergeCell ref="A38:D38"/>
  </mergeCells>
  <hyperlinks>
    <hyperlink ref="A3:D3" r:id="rId1" display="Смотрите виды и характеристики компакт ламината KronoCompact на сайте:"/>
  </hyperlinks>
  <printOptions/>
  <pageMargins left="0.75" right="0.75" top="0.6066666666666667" bottom="1" header="0.18" footer="0.5"/>
  <pageSetup horizontalDpi="600" verticalDpi="600" orientation="portrait" paperSize="9" scale="64" r:id="rId4"/>
  <headerFooter alignWithMargins="0"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view="pageLayout" workbookViewId="0" topLeftCell="A4">
      <selection activeCell="N15" sqref="N15"/>
    </sheetView>
  </sheetViews>
  <sheetFormatPr defaultColWidth="9.00390625" defaultRowHeight="12.75"/>
  <cols>
    <col min="1" max="1" width="12.125" style="76" customWidth="1"/>
    <col min="2" max="2" width="11.125" style="77" customWidth="1"/>
    <col min="3" max="3" width="5.125" style="0" customWidth="1"/>
    <col min="4" max="4" width="11.375" style="0" customWidth="1"/>
    <col min="6" max="6" width="6.125" style="0" customWidth="1"/>
    <col min="7" max="7" width="11.25390625" style="0" customWidth="1"/>
  </cols>
  <sheetData>
    <row r="1" spans="1:8" ht="13.5" thickBot="1">
      <c r="A1" s="115" t="s">
        <v>115</v>
      </c>
      <c r="B1" s="116" t="s">
        <v>116</v>
      </c>
      <c r="D1" s="115" t="s">
        <v>115</v>
      </c>
      <c r="E1" s="116" t="s">
        <v>116</v>
      </c>
      <c r="G1" s="115" t="s">
        <v>115</v>
      </c>
      <c r="H1" s="116" t="s">
        <v>116</v>
      </c>
    </row>
    <row r="2" spans="1:8" ht="21.75" customHeight="1">
      <c r="A2" s="259" t="s">
        <v>337</v>
      </c>
      <c r="B2" s="117" t="s">
        <v>117</v>
      </c>
      <c r="D2" s="256" t="s">
        <v>348</v>
      </c>
      <c r="E2" s="117" t="s">
        <v>171</v>
      </c>
      <c r="G2" s="256" t="s">
        <v>350</v>
      </c>
      <c r="H2" s="117" t="s">
        <v>232</v>
      </c>
    </row>
    <row r="3" spans="1:8" ht="21.75" customHeight="1" thickBot="1">
      <c r="A3" s="260"/>
      <c r="B3" s="118" t="s">
        <v>118</v>
      </c>
      <c r="D3" s="257"/>
      <c r="E3" s="119" t="s">
        <v>172</v>
      </c>
      <c r="G3" s="257"/>
      <c r="H3" s="119" t="s">
        <v>233</v>
      </c>
    </row>
    <row r="4" spans="1:8" ht="12.75" customHeight="1">
      <c r="A4" s="256" t="s">
        <v>338</v>
      </c>
      <c r="B4" s="117" t="s">
        <v>119</v>
      </c>
      <c r="D4" s="257"/>
      <c r="E4" s="119" t="s">
        <v>173</v>
      </c>
      <c r="G4" s="257"/>
      <c r="H4" s="119" t="s">
        <v>234</v>
      </c>
    </row>
    <row r="5" spans="1:8" ht="12.75">
      <c r="A5" s="257"/>
      <c r="B5" s="119" t="s">
        <v>120</v>
      </c>
      <c r="D5" s="257"/>
      <c r="E5" s="119" t="s">
        <v>174</v>
      </c>
      <c r="G5" s="257"/>
      <c r="H5" s="119" t="s">
        <v>235</v>
      </c>
    </row>
    <row r="6" spans="1:8" ht="12.75">
      <c r="A6" s="257"/>
      <c r="B6" s="119" t="s">
        <v>121</v>
      </c>
      <c r="D6" s="257"/>
      <c r="E6" s="119" t="s">
        <v>175</v>
      </c>
      <c r="G6" s="257"/>
      <c r="H6" s="119" t="s">
        <v>236</v>
      </c>
    </row>
    <row r="7" spans="1:8" ht="12.75">
      <c r="A7" s="257"/>
      <c r="B7" s="119" t="s">
        <v>123</v>
      </c>
      <c r="D7" s="257"/>
      <c r="E7" s="119" t="s">
        <v>122</v>
      </c>
      <c r="G7" s="257"/>
      <c r="H7" s="119" t="s">
        <v>237</v>
      </c>
    </row>
    <row r="8" spans="1:8" ht="12.75">
      <c r="A8" s="257"/>
      <c r="B8" s="119" t="s">
        <v>124</v>
      </c>
      <c r="D8" s="257"/>
      <c r="E8" s="119" t="s">
        <v>127</v>
      </c>
      <c r="G8" s="257"/>
      <c r="H8" s="119" t="s">
        <v>238</v>
      </c>
    </row>
    <row r="9" spans="1:8" ht="12.75">
      <c r="A9" s="257"/>
      <c r="B9" s="119" t="s">
        <v>125</v>
      </c>
      <c r="D9" s="257"/>
      <c r="E9" s="119" t="s">
        <v>129</v>
      </c>
      <c r="G9" s="257"/>
      <c r="H9" s="119" t="s">
        <v>294</v>
      </c>
    </row>
    <row r="10" spans="1:8" ht="12.75">
      <c r="A10" s="257"/>
      <c r="B10" s="119" t="s">
        <v>126</v>
      </c>
      <c r="D10" s="257"/>
      <c r="E10" s="119" t="s">
        <v>130</v>
      </c>
      <c r="G10" s="257"/>
      <c r="H10" s="119" t="s">
        <v>294</v>
      </c>
    </row>
    <row r="11" spans="1:8" ht="12.75">
      <c r="A11" s="257"/>
      <c r="B11" s="119" t="s">
        <v>128</v>
      </c>
      <c r="D11" s="257"/>
      <c r="E11" s="119" t="s">
        <v>143</v>
      </c>
      <c r="G11" s="257"/>
      <c r="H11" s="119" t="s">
        <v>187</v>
      </c>
    </row>
    <row r="12" spans="1:8" ht="12.75">
      <c r="A12" s="257"/>
      <c r="B12" s="119" t="s">
        <v>131</v>
      </c>
      <c r="D12" s="257"/>
      <c r="E12" s="119" t="s">
        <v>144</v>
      </c>
      <c r="G12" s="257"/>
      <c r="H12" s="119" t="s">
        <v>188</v>
      </c>
    </row>
    <row r="13" spans="1:8" ht="12.75">
      <c r="A13" s="257"/>
      <c r="B13" s="119" t="s">
        <v>132</v>
      </c>
      <c r="D13" s="257"/>
      <c r="E13" s="119" t="s">
        <v>145</v>
      </c>
      <c r="G13" s="257"/>
      <c r="H13" s="119" t="s">
        <v>295</v>
      </c>
    </row>
    <row r="14" spans="1:8" ht="12.75">
      <c r="A14" s="257"/>
      <c r="B14" s="119" t="s">
        <v>133</v>
      </c>
      <c r="D14" s="257"/>
      <c r="E14" s="119" t="s">
        <v>147</v>
      </c>
      <c r="G14" s="257"/>
      <c r="H14" s="119" t="s">
        <v>253</v>
      </c>
    </row>
    <row r="15" spans="1:8" ht="12.75">
      <c r="A15" s="257"/>
      <c r="B15" s="120" t="s">
        <v>134</v>
      </c>
      <c r="D15" s="257"/>
      <c r="E15" s="119" t="s">
        <v>149</v>
      </c>
      <c r="G15" s="257"/>
      <c r="H15" s="119" t="s">
        <v>296</v>
      </c>
    </row>
    <row r="16" spans="1:8" ht="12.75">
      <c r="A16" s="257"/>
      <c r="B16" s="120" t="s">
        <v>135</v>
      </c>
      <c r="D16" s="257"/>
      <c r="E16" s="119" t="s">
        <v>150</v>
      </c>
      <c r="G16" s="257"/>
      <c r="H16" s="119" t="s">
        <v>297</v>
      </c>
    </row>
    <row r="17" spans="1:8" ht="12.75">
      <c r="A17" s="257"/>
      <c r="B17" s="120" t="s">
        <v>136</v>
      </c>
      <c r="D17" s="257"/>
      <c r="E17" s="119" t="s">
        <v>151</v>
      </c>
      <c r="G17" s="257"/>
      <c r="H17" s="119" t="s">
        <v>298</v>
      </c>
    </row>
    <row r="18" spans="1:8" ht="12.75">
      <c r="A18" s="257"/>
      <c r="B18" s="120" t="s">
        <v>137</v>
      </c>
      <c r="D18" s="257"/>
      <c r="E18" s="119" t="s">
        <v>152</v>
      </c>
      <c r="G18" s="257"/>
      <c r="H18" s="119" t="s">
        <v>254</v>
      </c>
    </row>
    <row r="19" spans="1:8" ht="12.75">
      <c r="A19" s="257"/>
      <c r="B19" s="120" t="s">
        <v>138</v>
      </c>
      <c r="D19" s="257"/>
      <c r="E19" s="119" t="s">
        <v>153</v>
      </c>
      <c r="G19" s="257"/>
      <c r="H19" s="119" t="s">
        <v>299</v>
      </c>
    </row>
    <row r="20" spans="1:8" ht="12.75" customHeight="1">
      <c r="A20" s="257"/>
      <c r="B20" s="120" t="s">
        <v>290</v>
      </c>
      <c r="D20" s="257"/>
      <c r="E20" s="119" t="s">
        <v>291</v>
      </c>
      <c r="G20" s="257"/>
      <c r="H20" s="119" t="s">
        <v>239</v>
      </c>
    </row>
    <row r="21" spans="1:8" ht="12.75">
      <c r="A21" s="257"/>
      <c r="B21" s="120" t="s">
        <v>139</v>
      </c>
      <c r="D21" s="257"/>
      <c r="E21" s="119" t="s">
        <v>155</v>
      </c>
      <c r="G21" s="257"/>
      <c r="H21" s="119" t="s">
        <v>240</v>
      </c>
    </row>
    <row r="22" spans="1:8" ht="12.75">
      <c r="A22" s="257"/>
      <c r="B22" s="120" t="s">
        <v>140</v>
      </c>
      <c r="D22" s="257"/>
      <c r="E22" s="119" t="s">
        <v>156</v>
      </c>
      <c r="G22" s="257"/>
      <c r="H22" s="119" t="s">
        <v>241</v>
      </c>
    </row>
    <row r="23" spans="1:8" ht="12.75">
      <c r="A23" s="257"/>
      <c r="B23" s="120" t="s">
        <v>141</v>
      </c>
      <c r="D23" s="257"/>
      <c r="E23" s="119" t="s">
        <v>157</v>
      </c>
      <c r="G23" s="257"/>
      <c r="H23" s="119" t="s">
        <v>190</v>
      </c>
    </row>
    <row r="24" spans="1:8" ht="12.75">
      <c r="A24" s="257"/>
      <c r="B24" s="120" t="s">
        <v>142</v>
      </c>
      <c r="D24" s="257"/>
      <c r="E24" s="119" t="s">
        <v>158</v>
      </c>
      <c r="G24" s="257"/>
      <c r="H24" s="119" t="s">
        <v>191</v>
      </c>
    </row>
    <row r="25" spans="1:8" ht="12.75">
      <c r="A25" s="257"/>
      <c r="B25" s="120" t="s">
        <v>146</v>
      </c>
      <c r="D25" s="257"/>
      <c r="E25" s="119" t="s">
        <v>159</v>
      </c>
      <c r="G25" s="257"/>
      <c r="H25" s="119" t="s">
        <v>242</v>
      </c>
    </row>
    <row r="26" spans="1:8" ht="12.75">
      <c r="A26" s="257"/>
      <c r="B26" s="120" t="s">
        <v>148</v>
      </c>
      <c r="D26" s="257"/>
      <c r="E26" s="119" t="s">
        <v>161</v>
      </c>
      <c r="G26" s="257"/>
      <c r="H26" s="119" t="s">
        <v>243</v>
      </c>
    </row>
    <row r="27" spans="1:8" ht="12.75">
      <c r="A27" s="257"/>
      <c r="B27" s="120" t="s">
        <v>160</v>
      </c>
      <c r="D27" s="257"/>
      <c r="E27" s="119" t="s">
        <v>162</v>
      </c>
      <c r="G27" s="257"/>
      <c r="H27" s="119" t="s">
        <v>351</v>
      </c>
    </row>
    <row r="28" spans="1:8" ht="12.75">
      <c r="A28" s="257"/>
      <c r="B28" s="120" t="s">
        <v>165</v>
      </c>
      <c r="D28" s="257"/>
      <c r="E28" s="119" t="s">
        <v>163</v>
      </c>
      <c r="G28" s="257"/>
      <c r="H28" s="119" t="s">
        <v>192</v>
      </c>
    </row>
    <row r="29" spans="1:8" ht="12.75">
      <c r="A29" s="257"/>
      <c r="B29" s="120" t="s">
        <v>166</v>
      </c>
      <c r="D29" s="257"/>
      <c r="E29" s="119" t="s">
        <v>164</v>
      </c>
      <c r="G29" s="257"/>
      <c r="H29" s="119" t="s">
        <v>193</v>
      </c>
    </row>
    <row r="30" spans="1:8" ht="13.5" thickBot="1">
      <c r="A30" s="258"/>
      <c r="B30" s="118" t="s">
        <v>168</v>
      </c>
      <c r="D30" s="257"/>
      <c r="E30" s="119" t="s">
        <v>167</v>
      </c>
      <c r="G30" s="257"/>
      <c r="H30" s="119" t="s">
        <v>194</v>
      </c>
    </row>
    <row r="31" spans="1:8" ht="12.75">
      <c r="A31" s="256" t="s">
        <v>339</v>
      </c>
      <c r="B31" s="117" t="s">
        <v>207</v>
      </c>
      <c r="D31" s="257"/>
      <c r="E31" s="119" t="s">
        <v>169</v>
      </c>
      <c r="G31" s="257"/>
      <c r="H31" s="119" t="s">
        <v>195</v>
      </c>
    </row>
    <row r="32" spans="1:8" ht="13.5" thickBot="1">
      <c r="A32" s="257"/>
      <c r="B32" s="119" t="s">
        <v>208</v>
      </c>
      <c r="D32" s="258"/>
      <c r="E32" s="118" t="s">
        <v>170</v>
      </c>
      <c r="G32" s="257"/>
      <c r="H32" s="119" t="s">
        <v>196</v>
      </c>
    </row>
    <row r="33" spans="1:8" ht="12.75">
      <c r="A33" s="257"/>
      <c r="B33" s="119" t="s">
        <v>209</v>
      </c>
      <c r="D33" s="256" t="s">
        <v>349</v>
      </c>
      <c r="E33" s="117" t="s">
        <v>330</v>
      </c>
      <c r="G33" s="257"/>
      <c r="H33" s="119" t="s">
        <v>197</v>
      </c>
    </row>
    <row r="34" spans="1:8" ht="12.75">
      <c r="A34" s="257"/>
      <c r="B34" s="119" t="s">
        <v>210</v>
      </c>
      <c r="D34" s="257"/>
      <c r="E34" s="119" t="s">
        <v>205</v>
      </c>
      <c r="G34" s="257"/>
      <c r="H34" s="119" t="s">
        <v>198</v>
      </c>
    </row>
    <row r="35" spans="1:8" ht="12.75">
      <c r="A35" s="257"/>
      <c r="B35" s="119" t="s">
        <v>211</v>
      </c>
      <c r="D35" s="257"/>
      <c r="E35" s="119" t="s">
        <v>177</v>
      </c>
      <c r="G35" s="257"/>
      <c r="H35" s="119" t="s">
        <v>199</v>
      </c>
    </row>
    <row r="36" spans="1:8" ht="12.75">
      <c r="A36" s="257"/>
      <c r="B36" s="119" t="s">
        <v>212</v>
      </c>
      <c r="D36" s="257"/>
      <c r="E36" s="119" t="s">
        <v>178</v>
      </c>
      <c r="G36" s="257"/>
      <c r="H36" s="119" t="s">
        <v>200</v>
      </c>
    </row>
    <row r="37" spans="1:8" ht="12.75">
      <c r="A37" s="257"/>
      <c r="B37" s="119" t="s">
        <v>213</v>
      </c>
      <c r="D37" s="257"/>
      <c r="E37" s="119" t="s">
        <v>219</v>
      </c>
      <c r="G37" s="257"/>
      <c r="H37" s="119" t="s">
        <v>201</v>
      </c>
    </row>
    <row r="38" spans="1:8" ht="12.75">
      <c r="A38" s="257"/>
      <c r="B38" s="119" t="s">
        <v>214</v>
      </c>
      <c r="D38" s="257"/>
      <c r="E38" s="119" t="s">
        <v>220</v>
      </c>
      <c r="G38" s="257"/>
      <c r="H38" s="119" t="s">
        <v>202</v>
      </c>
    </row>
    <row r="39" spans="1:8" ht="12.75">
      <c r="A39" s="257"/>
      <c r="B39" s="119" t="s">
        <v>215</v>
      </c>
      <c r="D39" s="257"/>
      <c r="E39" s="119" t="s">
        <v>185</v>
      </c>
      <c r="G39" s="257"/>
      <c r="H39" s="119" t="s">
        <v>245</v>
      </c>
    </row>
    <row r="40" spans="1:8" ht="13.5" thickBot="1">
      <c r="A40" s="257"/>
      <c r="B40" s="119" t="s">
        <v>216</v>
      </c>
      <c r="D40" s="258"/>
      <c r="E40" s="118" t="s">
        <v>186</v>
      </c>
      <c r="G40" s="257"/>
      <c r="H40" s="119" t="s">
        <v>203</v>
      </c>
    </row>
    <row r="41" spans="1:8" ht="12.75">
      <c r="A41" s="257"/>
      <c r="B41" s="119" t="s">
        <v>217</v>
      </c>
      <c r="G41" s="257"/>
      <c r="H41" s="119" t="s">
        <v>204</v>
      </c>
    </row>
    <row r="42" spans="1:8" ht="12.75">
      <c r="A42" s="257"/>
      <c r="B42" s="119" t="s">
        <v>222</v>
      </c>
      <c r="G42" s="257"/>
      <c r="H42" s="119" t="s">
        <v>218</v>
      </c>
    </row>
    <row r="43" spans="1:8" ht="12.75">
      <c r="A43" s="257"/>
      <c r="B43" s="119" t="s">
        <v>225</v>
      </c>
      <c r="G43" s="257"/>
      <c r="H43" s="119" t="s">
        <v>179</v>
      </c>
    </row>
    <row r="44" spans="1:8" ht="12.75">
      <c r="A44" s="257"/>
      <c r="B44" s="119" t="s">
        <v>226</v>
      </c>
      <c r="G44" s="257"/>
      <c r="H44" s="119" t="s">
        <v>180</v>
      </c>
    </row>
    <row r="45" spans="1:8" ht="13.5" thickBot="1">
      <c r="A45" s="258"/>
      <c r="B45" s="118" t="s">
        <v>228</v>
      </c>
      <c r="G45" s="257"/>
      <c r="H45" s="119" t="s">
        <v>181</v>
      </c>
    </row>
    <row r="46" spans="7:8" ht="15.75">
      <c r="G46" s="257"/>
      <c r="H46" s="119" t="s">
        <v>182</v>
      </c>
    </row>
    <row r="47" spans="7:8" ht="15.75">
      <c r="G47" s="257"/>
      <c r="H47" s="119" t="s">
        <v>221</v>
      </c>
    </row>
    <row r="48" spans="7:8" ht="15.75">
      <c r="G48" s="257"/>
      <c r="H48" s="119" t="s">
        <v>183</v>
      </c>
    </row>
    <row r="49" spans="7:8" ht="15.75">
      <c r="G49" s="257"/>
      <c r="H49" s="119" t="s">
        <v>184</v>
      </c>
    </row>
    <row r="50" spans="7:8" ht="15.75">
      <c r="G50" s="257"/>
      <c r="H50" s="119" t="s">
        <v>223</v>
      </c>
    </row>
    <row r="51" spans="7:8" ht="15.75">
      <c r="G51" s="257"/>
      <c r="H51" s="119" t="s">
        <v>224</v>
      </c>
    </row>
    <row r="52" spans="7:8" ht="15.75">
      <c r="G52" s="257"/>
      <c r="H52" s="119" t="s">
        <v>227</v>
      </c>
    </row>
    <row r="53" spans="7:8" ht="15.75">
      <c r="G53" s="257"/>
      <c r="H53" s="119" t="s">
        <v>229</v>
      </c>
    </row>
    <row r="54" spans="7:8" ht="15.75">
      <c r="G54" s="257"/>
      <c r="H54" s="119" t="s">
        <v>230</v>
      </c>
    </row>
    <row r="55" spans="7:8" ht="16.5" thickBot="1">
      <c r="G55" s="258"/>
      <c r="H55" s="118" t="s">
        <v>231</v>
      </c>
    </row>
    <row r="57" ht="12.75" customHeight="1"/>
    <row r="62" ht="12.75" customHeight="1"/>
    <row r="73" ht="15.75">
      <c r="R73" t="s">
        <v>189</v>
      </c>
    </row>
    <row r="90" ht="12.75" customHeight="1"/>
    <row r="129" ht="12.75" customHeight="1"/>
    <row r="134" ht="12.75" customHeight="1"/>
    <row r="163" ht="12.75" customHeight="1"/>
    <row r="249" ht="12.75" customHeight="1"/>
  </sheetData>
  <sheetProtection/>
  <mergeCells count="6">
    <mergeCell ref="G2:G55"/>
    <mergeCell ref="A2:A3"/>
    <mergeCell ref="A4:A30"/>
    <mergeCell ref="A31:A45"/>
    <mergeCell ref="D2:D32"/>
    <mergeCell ref="D33:D40"/>
  </mergeCells>
  <printOptions/>
  <pageMargins left="0.75" right="0.75" top="0.9583333333333334" bottom="0.3125" header="0.11458333333333333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3">
      <selection activeCell="E14" sqref="E14"/>
    </sheetView>
  </sheetViews>
  <sheetFormatPr defaultColWidth="9.00390625" defaultRowHeight="12.75"/>
  <cols>
    <col min="1" max="1" width="18.625" style="15" customWidth="1"/>
    <col min="2" max="2" width="12.625" style="13" customWidth="1"/>
    <col min="3" max="4" width="13.75390625" style="13" customWidth="1"/>
    <col min="5" max="5" width="14.25390625" style="13" customWidth="1"/>
    <col min="6" max="6" width="18.125" style="13" customWidth="1"/>
  </cols>
  <sheetData>
    <row r="1" spans="1:6" ht="36" customHeight="1">
      <c r="A1" s="248" t="s">
        <v>0</v>
      </c>
      <c r="B1" s="248"/>
      <c r="C1" s="248"/>
      <c r="D1" s="248"/>
      <c r="E1" s="249"/>
      <c r="F1"/>
    </row>
    <row r="2" spans="1:6" ht="13.5" customHeight="1">
      <c r="A2" s="250" t="s">
        <v>1</v>
      </c>
      <c r="B2" s="250"/>
      <c r="C2" s="250"/>
      <c r="D2" s="250"/>
      <c r="E2" s="249"/>
      <c r="F2"/>
    </row>
    <row r="3" spans="1:6" ht="26.25" customHeight="1">
      <c r="A3" s="251" t="s">
        <v>2</v>
      </c>
      <c r="B3" s="251"/>
      <c r="C3" s="251"/>
      <c r="D3" s="251"/>
      <c r="E3" s="249"/>
      <c r="F3"/>
    </row>
    <row r="4" spans="1:6" ht="6.75" customHeight="1">
      <c r="A4" s="249"/>
      <c r="B4" s="249"/>
      <c r="C4" s="249"/>
      <c r="D4" s="249"/>
      <c r="E4" s="249"/>
      <c r="F4"/>
    </row>
    <row r="5" spans="1:7" ht="12.75" customHeight="1">
      <c r="A5" s="1"/>
      <c r="B5" s="2"/>
      <c r="C5" s="253" t="s">
        <v>63</v>
      </c>
      <c r="D5" s="253"/>
      <c r="E5" s="253"/>
      <c r="G5" s="5"/>
    </row>
    <row r="6" spans="1:7" ht="12.75" customHeight="1">
      <c r="A6" s="1"/>
      <c r="B6" s="2"/>
      <c r="C6" s="3"/>
      <c r="D6" s="3"/>
      <c r="E6" s="3"/>
      <c r="F6" s="4"/>
      <c r="G6" s="5"/>
    </row>
    <row r="7" spans="1:8" s="9" customFormat="1" ht="17.25" customHeight="1">
      <c r="A7" s="6"/>
      <c r="B7" s="2"/>
      <c r="C7" s="2"/>
      <c r="D7" s="73" t="s">
        <v>111</v>
      </c>
      <c r="E7" s="3"/>
      <c r="F7" s="7"/>
      <c r="G7" s="8"/>
      <c r="H7" s="8"/>
    </row>
    <row r="8" spans="1:8" s="9" customFormat="1" ht="9.75" customHeight="1" thickBot="1">
      <c r="A8" s="6"/>
      <c r="B8" s="2"/>
      <c r="C8" s="2"/>
      <c r="D8" s="3"/>
      <c r="E8" s="3"/>
      <c r="F8" s="4"/>
      <c r="G8" s="5"/>
      <c r="H8" s="8"/>
    </row>
    <row r="9" spans="1:7" s="9" customFormat="1" ht="12.75" customHeight="1" thickBot="1">
      <c r="A9" s="212" t="s">
        <v>4</v>
      </c>
      <c r="B9" s="261" t="s">
        <v>352</v>
      </c>
      <c r="C9" s="262"/>
      <c r="D9" s="263"/>
      <c r="E9" s="235" t="s">
        <v>109</v>
      </c>
      <c r="F9" s="8"/>
      <c r="G9" s="8"/>
    </row>
    <row r="10" spans="1:7" s="9" customFormat="1" ht="12.75" customHeight="1" thickBot="1">
      <c r="A10" s="211" t="s">
        <v>110</v>
      </c>
      <c r="B10" s="121" t="s">
        <v>353</v>
      </c>
      <c r="C10" s="122" t="s">
        <v>338</v>
      </c>
      <c r="D10" s="123" t="s">
        <v>348</v>
      </c>
      <c r="E10" s="235"/>
      <c r="F10" s="8"/>
      <c r="G10" s="8"/>
    </row>
    <row r="11" spans="1:7" s="9" customFormat="1" ht="12.75" customHeight="1">
      <c r="A11" s="208" t="s">
        <v>354</v>
      </c>
      <c r="B11" s="124">
        <f>66.03*Главная!B135</f>
        <v>2225.2110000000002</v>
      </c>
      <c r="C11" s="125">
        <f>69.32*Главная!B135</f>
        <v>2336.084</v>
      </c>
      <c r="D11" s="126">
        <f>80.07*Главная!B135</f>
        <v>2698.359</v>
      </c>
      <c r="E11" s="127">
        <v>15</v>
      </c>
      <c r="F11" s="8"/>
      <c r="G11" s="8"/>
    </row>
    <row r="12" spans="1:7" s="9" customFormat="1" ht="12.75" customHeight="1">
      <c r="A12" s="209" t="s">
        <v>79</v>
      </c>
      <c r="B12" s="128">
        <f>76.78*Главная!B135</f>
        <v>2587.4860000000003</v>
      </c>
      <c r="C12" s="129">
        <f>80.62*Главная!B135</f>
        <v>2716.8940000000002</v>
      </c>
      <c r="D12" s="130">
        <f>93.11*Главная!B135</f>
        <v>3137.8070000000002</v>
      </c>
      <c r="E12" s="131">
        <v>12</v>
      </c>
      <c r="F12" s="8"/>
      <c r="G12" s="8"/>
    </row>
    <row r="13" spans="1:7" s="9" customFormat="1" ht="12.75" customHeight="1" thickBot="1">
      <c r="A13" s="210" t="s">
        <v>355</v>
      </c>
      <c r="B13" s="132">
        <f>82.02*Главная!B135</f>
        <v>2764.074</v>
      </c>
      <c r="C13" s="133">
        <f>86.1*Главная!B135</f>
        <v>2901.57</v>
      </c>
      <c r="D13" s="134">
        <f>99.46*Главная!B135</f>
        <v>3351.802</v>
      </c>
      <c r="E13" s="135">
        <v>12</v>
      </c>
      <c r="F13" s="8"/>
      <c r="G13" s="8"/>
    </row>
    <row r="14" spans="1:8" s="9" customFormat="1" ht="12.75" customHeight="1">
      <c r="A14" s="47"/>
      <c r="B14" s="10"/>
      <c r="C14" s="11"/>
      <c r="D14" s="106"/>
      <c r="E14" s="11"/>
      <c r="F14" s="7"/>
      <c r="G14" s="136"/>
      <c r="H14" s="8"/>
    </row>
    <row r="15" spans="1:8" s="9" customFormat="1" ht="12.75" customHeight="1">
      <c r="A15" s="47" t="s">
        <v>356</v>
      </c>
      <c r="B15" s="10"/>
      <c r="C15" s="11"/>
      <c r="D15" s="106"/>
      <c r="E15" s="11"/>
      <c r="F15" s="7"/>
      <c r="G15" s="136"/>
      <c r="H15" s="8"/>
    </row>
    <row r="16" spans="1:8" s="9" customFormat="1" ht="12.75" customHeight="1">
      <c r="A16" s="47" t="s">
        <v>357</v>
      </c>
      <c r="B16" s="10"/>
      <c r="C16" s="11"/>
      <c r="D16" s="106"/>
      <c r="E16" s="11"/>
      <c r="F16" s="7"/>
      <c r="G16" s="136"/>
      <c r="H16" s="8"/>
    </row>
    <row r="17" spans="1:8" s="9" customFormat="1" ht="12.75" customHeight="1">
      <c r="A17" s="47"/>
      <c r="B17" s="10"/>
      <c r="C17" s="11"/>
      <c r="D17" s="106"/>
      <c r="E17" s="11"/>
      <c r="F17" s="7"/>
      <c r="G17" s="136"/>
      <c r="H17" s="8"/>
    </row>
    <row r="18" spans="1:8" s="9" customFormat="1" ht="12.75" customHeight="1">
      <c r="A18" s="137" t="s">
        <v>358</v>
      </c>
      <c r="B18" s="72" t="s">
        <v>359</v>
      </c>
      <c r="C18" s="11"/>
      <c r="D18" s="106"/>
      <c r="E18" s="11"/>
      <c r="F18" s="7"/>
      <c r="G18" s="136"/>
      <c r="H18" s="8"/>
    </row>
    <row r="19" spans="1:8" s="9" customFormat="1" ht="12.75" customHeight="1">
      <c r="A19" s="138"/>
      <c r="B19" s="139"/>
      <c r="C19" s="11"/>
      <c r="D19" s="106"/>
      <c r="E19" s="11"/>
      <c r="F19" s="7"/>
      <c r="G19" s="136"/>
      <c r="H19" s="8"/>
    </row>
    <row r="20" spans="1:8" s="9" customFormat="1" ht="12.75" customHeight="1">
      <c r="A20" s="265" t="s">
        <v>338</v>
      </c>
      <c r="B20" s="65" t="s">
        <v>360</v>
      </c>
      <c r="C20" s="65" t="s">
        <v>120</v>
      </c>
      <c r="D20" s="65" t="s">
        <v>121</v>
      </c>
      <c r="E20" s="65" t="s">
        <v>122</v>
      </c>
      <c r="H20" s="8"/>
    </row>
    <row r="21" spans="1:5" s="9" customFormat="1" ht="12.75" customHeight="1">
      <c r="A21" s="265"/>
      <c r="B21" s="65" t="s">
        <v>123</v>
      </c>
      <c r="C21" s="65" t="s">
        <v>124</v>
      </c>
      <c r="D21" s="65" t="s">
        <v>361</v>
      </c>
      <c r="E21" s="65" t="s">
        <v>362</v>
      </c>
    </row>
    <row r="22" spans="1:8" s="9" customFormat="1" ht="12.75" customHeight="1">
      <c r="A22" s="8"/>
      <c r="B22" s="65" t="s">
        <v>363</v>
      </c>
      <c r="C22" s="65" t="s">
        <v>364</v>
      </c>
      <c r="D22" s="65" t="s">
        <v>365</v>
      </c>
      <c r="E22" s="65" t="s">
        <v>166</v>
      </c>
      <c r="F22" s="12"/>
      <c r="G22" s="12"/>
      <c r="H22" s="8"/>
    </row>
    <row r="23" spans="4:8" s="9" customFormat="1" ht="12.75" customHeight="1">
      <c r="D23" s="106"/>
      <c r="E23" s="11"/>
      <c r="F23" s="7"/>
      <c r="G23" s="136"/>
      <c r="H23" s="8"/>
    </row>
    <row r="24" spans="1:8" s="9" customFormat="1" ht="12.75" customHeight="1">
      <c r="A24" s="140" t="s">
        <v>348</v>
      </c>
      <c r="B24" s="65" t="s">
        <v>366</v>
      </c>
      <c r="C24" s="65" t="s">
        <v>367</v>
      </c>
      <c r="D24" s="11"/>
      <c r="E24" s="11"/>
      <c r="F24" s="7"/>
      <c r="G24" s="136"/>
      <c r="H24" s="8"/>
    </row>
    <row r="25" spans="1:8" s="9" customFormat="1" ht="12.75" customHeight="1">
      <c r="A25" s="47"/>
      <c r="B25" s="10"/>
      <c r="C25" s="11"/>
      <c r="D25" s="106"/>
      <c r="E25" s="11"/>
      <c r="F25" s="7"/>
      <c r="G25" s="136"/>
      <c r="H25" s="8"/>
    </row>
    <row r="26" spans="1:8" s="9" customFormat="1" ht="12.75" customHeight="1">
      <c r="A26" s="47"/>
      <c r="B26" s="10"/>
      <c r="C26" s="11"/>
      <c r="D26" s="106"/>
      <c r="E26" s="11"/>
      <c r="F26" s="7"/>
      <c r="G26" s="136"/>
      <c r="H26" s="8"/>
    </row>
    <row r="27" spans="1:8" s="9" customFormat="1" ht="12.75" customHeight="1">
      <c r="A27" s="213" t="s">
        <v>341</v>
      </c>
      <c r="B27" s="108"/>
      <c r="C27" s="106"/>
      <c r="D27" s="2"/>
      <c r="E27" s="3"/>
      <c r="F27" s="7"/>
      <c r="G27" s="136"/>
      <c r="H27" s="8"/>
    </row>
    <row r="28" spans="1:8" s="9" customFormat="1" ht="12.75" customHeight="1">
      <c r="A28" s="15"/>
      <c r="B28" s="13"/>
      <c r="C28" s="13"/>
      <c r="D28" s="109"/>
      <c r="E28" s="109"/>
      <c r="F28" s="3"/>
      <c r="G28"/>
      <c r="H28" s="8"/>
    </row>
    <row r="29" spans="1:8" s="9" customFormat="1" ht="12.75" customHeight="1">
      <c r="A29" s="228" t="s">
        <v>368</v>
      </c>
      <c r="B29" s="228"/>
      <c r="C29" s="228"/>
      <c r="D29" s="228"/>
      <c r="E29" s="10"/>
      <c r="F29" s="3"/>
      <c r="G29"/>
      <c r="H29" s="8"/>
    </row>
    <row r="30" spans="1:8" s="9" customFormat="1" ht="12.75" customHeight="1">
      <c r="A30" s="228" t="s">
        <v>369</v>
      </c>
      <c r="B30" s="228"/>
      <c r="C30" s="228"/>
      <c r="D30" s="228"/>
      <c r="E30" s="10"/>
      <c r="F30" s="3"/>
      <c r="G30"/>
      <c r="H30" s="8"/>
    </row>
    <row r="31" spans="1:8" s="9" customFormat="1" ht="12.75" customHeight="1">
      <c r="A31" s="15"/>
      <c r="B31" s="110" t="s">
        <v>344</v>
      </c>
      <c r="C31" s="110" t="s">
        <v>345</v>
      </c>
      <c r="D31" s="111"/>
      <c r="E31" s="10"/>
      <c r="F31" s="4"/>
      <c r="G31"/>
      <c r="H31" s="8"/>
    </row>
    <row r="32" spans="1:8" s="9" customFormat="1" ht="12.75" customHeight="1">
      <c r="A32" s="15"/>
      <c r="B32" s="75" t="s">
        <v>370</v>
      </c>
      <c r="C32" s="75">
        <v>105</v>
      </c>
      <c r="D32" s="111"/>
      <c r="E32" s="10"/>
      <c r="F32" s="112"/>
      <c r="G32"/>
      <c r="H32" s="8"/>
    </row>
    <row r="33" spans="1:8" s="9" customFormat="1" ht="12.75" customHeight="1">
      <c r="A33" s="10"/>
      <c r="B33" s="10"/>
      <c r="C33" s="10"/>
      <c r="D33" s="10"/>
      <c r="E33" s="10"/>
      <c r="F33"/>
      <c r="G33"/>
      <c r="H33" s="8"/>
    </row>
    <row r="34" spans="1:8" s="9" customFormat="1" ht="12.75" customHeight="1">
      <c r="A34" s="264" t="s">
        <v>371</v>
      </c>
      <c r="B34" s="264"/>
      <c r="C34" s="264"/>
      <c r="D34" s="264"/>
      <c r="E34" s="264"/>
      <c r="F34"/>
      <c r="G34"/>
      <c r="H34" s="8"/>
    </row>
    <row r="35" spans="1:8" s="9" customFormat="1" ht="9.75" customHeight="1">
      <c r="A35" s="6"/>
      <c r="B35" s="2"/>
      <c r="C35" s="2"/>
      <c r="D35" s="73"/>
      <c r="E35" s="3"/>
      <c r="F35" s="7"/>
      <c r="G35" s="8"/>
      <c r="H35" s="8"/>
    </row>
    <row r="36" spans="1:8" s="9" customFormat="1" ht="9.75" customHeight="1">
      <c r="A36" s="6"/>
      <c r="B36" s="2"/>
      <c r="C36" s="2"/>
      <c r="D36" s="73"/>
      <c r="E36" s="3"/>
      <c r="F36" s="7"/>
      <c r="G36" s="8"/>
      <c r="H36" s="8"/>
    </row>
    <row r="37" spans="1:8" s="9" customFormat="1" ht="10.5" customHeight="1">
      <c r="A37" s="10"/>
      <c r="B37" s="94"/>
      <c r="C37" s="94"/>
      <c r="D37" s="10"/>
      <c r="E37" s="10"/>
      <c r="F37"/>
      <c r="G37" s="8"/>
      <c r="H37" s="8"/>
    </row>
    <row r="38" spans="1:6" ht="18.75" customHeight="1">
      <c r="A38" s="10"/>
      <c r="B38" s="113"/>
      <c r="C38" s="114"/>
      <c r="D38" s="10"/>
      <c r="E38" s="10"/>
      <c r="F38"/>
    </row>
    <row r="39" spans="1:6" ht="12.75">
      <c r="A39"/>
      <c r="B39"/>
      <c r="C39"/>
      <c r="D39"/>
      <c r="E39"/>
      <c r="F39"/>
    </row>
    <row r="40" spans="2:6" ht="40.5" customHeight="1">
      <c r="B40"/>
      <c r="C40"/>
      <c r="D40"/>
      <c r="E40"/>
      <c r="F40"/>
    </row>
    <row r="41" spans="2:6" ht="10.5" customHeight="1">
      <c r="B41"/>
      <c r="C41"/>
      <c r="D41"/>
      <c r="E41"/>
      <c r="F41"/>
    </row>
    <row r="42" spans="2:6" ht="12.75" customHeight="1">
      <c r="B42"/>
      <c r="C42"/>
      <c r="D42"/>
      <c r="E42"/>
      <c r="F42"/>
    </row>
  </sheetData>
  <sheetProtection/>
  <mergeCells count="12">
    <mergeCell ref="B9:D9"/>
    <mergeCell ref="E9:E10"/>
    <mergeCell ref="A34:E34"/>
    <mergeCell ref="A20:A21"/>
    <mergeCell ref="A29:D29"/>
    <mergeCell ref="A30:D30"/>
    <mergeCell ref="A1:D1"/>
    <mergeCell ref="E1:E3"/>
    <mergeCell ref="A2:D2"/>
    <mergeCell ref="A3:D3"/>
    <mergeCell ref="A4:E4"/>
    <mergeCell ref="C5:E5"/>
  </mergeCells>
  <hyperlinks>
    <hyperlink ref="A3:D3" r:id="rId1" display="Смотрите виды и характеристики компакт ламината KronoCompact на сайте:"/>
  </hyperlinks>
  <printOptions/>
  <pageMargins left="0.75" right="0.75" top="1.3020833333333333" bottom="1" header="0.5" footer="0.5"/>
  <pageSetup horizontalDpi="600" verticalDpi="600" orientation="portrait" paperSize="9" r:id="rId4"/>
  <headerFooter alignWithMargins="0">
    <oddHeader>&amp;C&amp;G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view="pageLayout" workbookViewId="0" topLeftCell="A7">
      <selection activeCell="E19" sqref="E19:G19"/>
    </sheetView>
  </sheetViews>
  <sheetFormatPr defaultColWidth="9.00390625" defaultRowHeight="12.75"/>
  <cols>
    <col min="1" max="1" width="17.00390625" style="14" customWidth="1"/>
    <col min="2" max="2" width="15.625" style="14" customWidth="1"/>
    <col min="3" max="3" width="8.625" style="14" customWidth="1"/>
    <col min="4" max="4" width="7.625" style="14" customWidth="1"/>
    <col min="5" max="5" width="12.375" style="14" customWidth="1"/>
    <col min="6" max="6" width="8.125" style="14" customWidth="1"/>
    <col min="7" max="7" width="17.25390625" style="14" customWidth="1"/>
    <col min="8" max="8" width="1.875" style="14" customWidth="1"/>
    <col min="9" max="11" width="9.125" style="14" customWidth="1"/>
    <col min="14" max="15" width="12.625" style="0" customWidth="1"/>
    <col min="16" max="16" width="12.875" style="0" customWidth="1"/>
  </cols>
  <sheetData>
    <row r="1" spans="1:8" ht="18" customHeight="1">
      <c r="A1" s="95"/>
      <c r="B1" s="95"/>
      <c r="C1" s="95"/>
      <c r="D1" s="95"/>
      <c r="E1" s="95"/>
      <c r="F1" s="95"/>
      <c r="G1" s="95"/>
      <c r="H1" s="95"/>
    </row>
    <row r="2" spans="1:8" ht="18" customHeight="1">
      <c r="A2" s="274"/>
      <c r="B2" s="274"/>
      <c r="C2" s="274"/>
      <c r="D2" s="141" t="s">
        <v>372</v>
      </c>
      <c r="E2" s="141"/>
      <c r="F2" s="141"/>
      <c r="G2" s="95"/>
      <c r="H2" s="95"/>
    </row>
    <row r="3" spans="1:8" ht="31.5" customHeight="1">
      <c r="A3" s="275" t="s">
        <v>14</v>
      </c>
      <c r="B3" s="275"/>
      <c r="C3" s="275"/>
      <c r="D3" s="275"/>
      <c r="E3" s="275"/>
      <c r="F3" s="275"/>
      <c r="G3" s="275"/>
      <c r="H3" s="266"/>
    </row>
    <row r="4" spans="1:8" ht="18" customHeight="1">
      <c r="A4" s="276" t="s">
        <v>1</v>
      </c>
      <c r="B4" s="276"/>
      <c r="C4" s="276"/>
      <c r="D4" s="276"/>
      <c r="E4" s="276"/>
      <c r="F4" s="276"/>
      <c r="G4" s="276"/>
      <c r="H4" s="266"/>
    </row>
    <row r="5" spans="1:8" ht="13.5" customHeight="1">
      <c r="A5" s="277" t="s">
        <v>15</v>
      </c>
      <c r="B5" s="277"/>
      <c r="C5" s="277"/>
      <c r="D5" s="277"/>
      <c r="E5" s="277"/>
      <c r="F5" s="277"/>
      <c r="G5" s="277"/>
      <c r="H5" s="266"/>
    </row>
    <row r="6" spans="1:8" ht="12.75" customHeight="1">
      <c r="A6" s="278" t="s">
        <v>16</v>
      </c>
      <c r="B6" s="278"/>
      <c r="C6" s="278"/>
      <c r="D6" s="278"/>
      <c r="E6" s="278"/>
      <c r="F6" s="278"/>
      <c r="G6" s="278"/>
      <c r="H6" s="266"/>
    </row>
    <row r="7" spans="1:8" ht="12.75">
      <c r="A7" s="269"/>
      <c r="B7" s="269"/>
      <c r="C7" s="269"/>
      <c r="D7" s="269"/>
      <c r="E7" s="269"/>
      <c r="F7" s="269"/>
      <c r="G7" s="269"/>
      <c r="H7" s="269"/>
    </row>
    <row r="8" spans="1:8" ht="19.5" customHeight="1">
      <c r="A8" s="267" t="s">
        <v>17</v>
      </c>
      <c r="B8" s="267"/>
      <c r="C8" s="267"/>
      <c r="D8" s="267"/>
      <c r="E8" s="267"/>
      <c r="F8" s="267"/>
      <c r="G8" s="267"/>
      <c r="H8" s="267"/>
    </row>
    <row r="9" spans="1:8" ht="15" customHeight="1">
      <c r="A9" s="268" t="s">
        <v>80</v>
      </c>
      <c r="B9" s="268"/>
      <c r="C9" s="268"/>
      <c r="D9" s="268"/>
      <c r="E9" s="268"/>
      <c r="F9" s="268"/>
      <c r="G9" s="268"/>
      <c r="H9" s="268"/>
    </row>
    <row r="10" spans="1:7" ht="19.5" customHeight="1">
      <c r="A10" s="279"/>
      <c r="B10" s="279"/>
      <c r="C10" s="279"/>
      <c r="D10" s="279"/>
      <c r="E10" s="279"/>
      <c r="F10" s="279"/>
      <c r="G10" s="279"/>
    </row>
    <row r="11" spans="1:7" ht="20.25" customHeight="1">
      <c r="A11" s="271" t="s">
        <v>116</v>
      </c>
      <c r="B11" s="272" t="s">
        <v>18</v>
      </c>
      <c r="C11" s="272"/>
      <c r="D11" s="272"/>
      <c r="E11" s="272"/>
      <c r="F11" s="272"/>
      <c r="G11" s="272"/>
    </row>
    <row r="12" spans="1:7" ht="12.75">
      <c r="A12" s="271"/>
      <c r="B12" s="273">
        <v>0.6</v>
      </c>
      <c r="C12" s="273"/>
      <c r="D12" s="273"/>
      <c r="E12" s="273">
        <v>0.8</v>
      </c>
      <c r="F12" s="273"/>
      <c r="G12" s="273"/>
    </row>
    <row r="13" spans="1:7" ht="18" customHeight="1">
      <c r="A13" s="142" t="s">
        <v>316</v>
      </c>
      <c r="B13" s="270" t="s">
        <v>373</v>
      </c>
      <c r="C13" s="270"/>
      <c r="D13" s="270"/>
      <c r="E13" s="270">
        <f>9.07*Главная!B135</f>
        <v>305.65900000000005</v>
      </c>
      <c r="F13" s="270"/>
      <c r="G13" s="270"/>
    </row>
    <row r="14" spans="1:7" ht="18" customHeight="1">
      <c r="A14" s="142" t="s">
        <v>317</v>
      </c>
      <c r="B14" s="270" t="s">
        <v>373</v>
      </c>
      <c r="C14" s="270"/>
      <c r="D14" s="270"/>
      <c r="E14" s="270">
        <f>9.18*Главная!B135</f>
        <v>309.36600000000004</v>
      </c>
      <c r="F14" s="270"/>
      <c r="G14" s="270"/>
    </row>
    <row r="15" spans="1:7" ht="18" customHeight="1">
      <c r="A15" s="142" t="s">
        <v>319</v>
      </c>
      <c r="B15" s="270" t="s">
        <v>373</v>
      </c>
      <c r="C15" s="270"/>
      <c r="D15" s="270"/>
      <c r="E15" s="270">
        <f>9.46*Главная!B135</f>
        <v>318.8020000000001</v>
      </c>
      <c r="F15" s="270"/>
      <c r="G15" s="270"/>
    </row>
    <row r="16" spans="1:7" ht="18" customHeight="1">
      <c r="A16" s="142" t="s">
        <v>320</v>
      </c>
      <c r="B16" s="270" t="s">
        <v>373</v>
      </c>
      <c r="C16" s="270"/>
      <c r="D16" s="270"/>
      <c r="E16" s="270">
        <f>9.57*Главная!B135</f>
        <v>322.509</v>
      </c>
      <c r="F16" s="270"/>
      <c r="G16" s="270"/>
    </row>
    <row r="17" spans="1:7" ht="18" customHeight="1">
      <c r="A17" s="142" t="s">
        <v>321</v>
      </c>
      <c r="B17" s="270">
        <f>11.75*Главная!B135</f>
        <v>395.975</v>
      </c>
      <c r="C17" s="270"/>
      <c r="D17" s="270"/>
      <c r="E17" s="270">
        <f>13.64*Главная!B135</f>
        <v>459.66800000000006</v>
      </c>
      <c r="F17" s="270"/>
      <c r="G17" s="270"/>
    </row>
    <row r="18" spans="1:7" ht="18" customHeight="1">
      <c r="A18" s="142" t="s">
        <v>374</v>
      </c>
      <c r="B18" s="270">
        <f>10.5*Главная!B135</f>
        <v>353.85</v>
      </c>
      <c r="C18" s="270"/>
      <c r="D18" s="270"/>
      <c r="E18" s="270">
        <f>12.4*Главная!B135</f>
        <v>417.88000000000005</v>
      </c>
      <c r="F18" s="270"/>
      <c r="G18" s="270"/>
    </row>
    <row r="19" spans="1:7" ht="20.25" customHeight="1">
      <c r="A19" s="143" t="s">
        <v>278</v>
      </c>
      <c r="B19" s="273" t="s">
        <v>375</v>
      </c>
      <c r="C19" s="273"/>
      <c r="D19" s="273"/>
      <c r="E19" s="273" t="s">
        <v>375</v>
      </c>
      <c r="F19" s="273"/>
      <c r="G19" s="273"/>
    </row>
    <row r="20" spans="1:7" ht="18" customHeight="1">
      <c r="A20" s="17"/>
      <c r="B20" s="17"/>
      <c r="C20" s="17"/>
      <c r="E20" s="17"/>
      <c r="F20" s="16"/>
      <c r="G20" s="16"/>
    </row>
    <row r="21" spans="1:6" ht="25.5" customHeight="1">
      <c r="A21" s="79" t="s">
        <v>376</v>
      </c>
      <c r="B21" s="144"/>
      <c r="C21" s="73"/>
      <c r="E21" s="2"/>
      <c r="F21" s="4"/>
    </row>
    <row r="22" spans="1:8" ht="30.75" customHeight="1">
      <c r="A22" s="145" t="s">
        <v>279</v>
      </c>
      <c r="B22" s="281" t="s">
        <v>377</v>
      </c>
      <c r="C22" s="281"/>
      <c r="D22" s="281"/>
      <c r="E22" s="16"/>
      <c r="F22" s="4"/>
      <c r="H22" s="78"/>
    </row>
    <row r="23" spans="1:8" ht="15.75" customHeight="1">
      <c r="A23" s="143" t="s">
        <v>112</v>
      </c>
      <c r="B23" s="281" t="s">
        <v>378</v>
      </c>
      <c r="C23" s="281"/>
      <c r="D23" s="281"/>
      <c r="E23" s="16"/>
      <c r="F23" s="4"/>
      <c r="H23" s="78"/>
    </row>
    <row r="24" spans="1:8" ht="18" customHeight="1">
      <c r="A24" s="143" t="s">
        <v>280</v>
      </c>
      <c r="B24" s="281" t="s">
        <v>379</v>
      </c>
      <c r="C24" s="281"/>
      <c r="D24" s="281"/>
      <c r="E24" s="18"/>
      <c r="H24" s="78"/>
    </row>
    <row r="25" ht="18" customHeight="1">
      <c r="H25" s="78"/>
    </row>
    <row r="26" spans="1:8" ht="15" customHeight="1">
      <c r="A26" s="280" t="s">
        <v>380</v>
      </c>
      <c r="B26" s="280"/>
      <c r="C26" s="280"/>
      <c r="D26" s="280"/>
      <c r="H26" s="78"/>
    </row>
    <row r="27" spans="1:8" ht="21.75" customHeight="1">
      <c r="A27" s="280" t="s">
        <v>381</v>
      </c>
      <c r="B27" s="280"/>
      <c r="C27" s="146">
        <f>0.95*Главная!B135</f>
        <v>32.015</v>
      </c>
      <c r="D27" s="147" t="s">
        <v>336</v>
      </c>
      <c r="H27" s="7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8" ht="18.75" customHeight="1">
      <c r="A31"/>
      <c r="B31"/>
      <c r="C31"/>
      <c r="D31"/>
      <c r="E31"/>
      <c r="F31"/>
      <c r="G31"/>
      <c r="H31"/>
    </row>
    <row r="32" spans="1:8" ht="16.5" customHeight="1">
      <c r="A32"/>
      <c r="B32"/>
      <c r="C32"/>
      <c r="D32"/>
      <c r="E32"/>
      <c r="F32"/>
      <c r="G32"/>
      <c r="H32"/>
    </row>
    <row r="33" spans="1:8" ht="18" customHeight="1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 customHeight="1">
      <c r="A35"/>
      <c r="B35"/>
      <c r="C35"/>
      <c r="D35"/>
      <c r="E35"/>
      <c r="F35"/>
      <c r="G35"/>
      <c r="H35"/>
    </row>
  </sheetData>
  <sheetProtection/>
  <mergeCells count="33">
    <mergeCell ref="B18:D18"/>
    <mergeCell ref="E18:G18"/>
    <mergeCell ref="B16:D16"/>
    <mergeCell ref="A26:D26"/>
    <mergeCell ref="A27:B27"/>
    <mergeCell ref="E19:G19"/>
    <mergeCell ref="B22:D22"/>
    <mergeCell ref="B23:D23"/>
    <mergeCell ref="B24:D24"/>
    <mergeCell ref="B19:D19"/>
    <mergeCell ref="B14:D14"/>
    <mergeCell ref="E14:G14"/>
    <mergeCell ref="B15:D15"/>
    <mergeCell ref="E15:G15"/>
    <mergeCell ref="E16:G16"/>
    <mergeCell ref="B17:D17"/>
    <mergeCell ref="E17:G17"/>
    <mergeCell ref="A2:C2"/>
    <mergeCell ref="A3:G3"/>
    <mergeCell ref="A4:G4"/>
    <mergeCell ref="A5:G5"/>
    <mergeCell ref="A6:G6"/>
    <mergeCell ref="A10:G10"/>
    <mergeCell ref="H3:H6"/>
    <mergeCell ref="A8:H8"/>
    <mergeCell ref="A9:H9"/>
    <mergeCell ref="A7:H7"/>
    <mergeCell ref="B13:D13"/>
    <mergeCell ref="E13:G13"/>
    <mergeCell ref="A11:A12"/>
    <mergeCell ref="B11:G11"/>
    <mergeCell ref="B12:D12"/>
    <mergeCell ref="E12:G12"/>
  </mergeCells>
  <hyperlinks>
    <hyperlink ref="A6" r:id="rId1" display="http://plastics.ua/dom/products/Пластик HPL"/>
  </hyperlinks>
  <printOptions/>
  <pageMargins left="0.33" right="0.29" top="0.9479166666666666" bottom="0.37" header="0.17" footer="0.17"/>
  <pageSetup horizontalDpi="600" verticalDpi="600" orientation="portrait" paperSize="9" r:id="rId4"/>
  <headerFooter alignWithMargins="0"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"/>
  <sheetViews>
    <sheetView view="pageLayout" workbookViewId="0" topLeftCell="A1">
      <selection activeCell="L6" sqref="L6"/>
    </sheetView>
  </sheetViews>
  <sheetFormatPr defaultColWidth="9.00390625" defaultRowHeight="12.75"/>
  <cols>
    <col min="1" max="1" width="14.875" style="74" customWidth="1"/>
    <col min="2" max="8" width="9.125" style="150" customWidth="1"/>
    <col min="9" max="10" width="9.125" style="0" customWidth="1"/>
  </cols>
  <sheetData>
    <row r="2" spans="1:8" ht="12.75">
      <c r="A2" s="148" t="s">
        <v>316</v>
      </c>
      <c r="B2" s="92" t="s">
        <v>117</v>
      </c>
      <c r="C2" s="92" t="s">
        <v>118</v>
      </c>
      <c r="D2" s="81"/>
      <c r="E2" s="81"/>
      <c r="F2" s="81"/>
      <c r="G2" s="81"/>
      <c r="H2" s="81"/>
    </row>
    <row r="3" spans="1:8" ht="12.75">
      <c r="A3" s="149"/>
      <c r="B3" s="81"/>
      <c r="C3" s="81"/>
      <c r="D3" s="81"/>
      <c r="E3" s="81"/>
      <c r="F3" s="81"/>
      <c r="G3" s="81"/>
      <c r="H3" s="81"/>
    </row>
    <row r="4" spans="1:8" ht="12.75">
      <c r="A4" s="282" t="s">
        <v>317</v>
      </c>
      <c r="B4" s="92" t="s">
        <v>119</v>
      </c>
      <c r="C4" s="92" t="s">
        <v>120</v>
      </c>
      <c r="D4" s="92" t="s">
        <v>121</v>
      </c>
      <c r="E4" s="92" t="s">
        <v>122</v>
      </c>
      <c r="F4" s="92" t="s">
        <v>123</v>
      </c>
      <c r="G4" s="92" t="s">
        <v>124</v>
      </c>
      <c r="H4" s="92" t="s">
        <v>250</v>
      </c>
    </row>
    <row r="5" spans="1:8" ht="12.75">
      <c r="A5" s="282"/>
      <c r="B5" s="92" t="s">
        <v>169</v>
      </c>
      <c r="C5" s="92" t="s">
        <v>125</v>
      </c>
      <c r="D5" s="92" t="s">
        <v>126</v>
      </c>
      <c r="E5" s="92" t="s">
        <v>127</v>
      </c>
      <c r="F5" s="92" t="s">
        <v>128</v>
      </c>
      <c r="G5" s="92" t="s">
        <v>129</v>
      </c>
      <c r="H5" s="92" t="s">
        <v>130</v>
      </c>
    </row>
    <row r="6" spans="1:8" ht="12.75">
      <c r="A6" s="282"/>
      <c r="B6" s="92" t="s">
        <v>131</v>
      </c>
      <c r="C6" s="92" t="s">
        <v>132</v>
      </c>
      <c r="D6" s="92" t="s">
        <v>133</v>
      </c>
      <c r="E6" s="92" t="s">
        <v>134</v>
      </c>
      <c r="F6" s="92" t="s">
        <v>135</v>
      </c>
      <c r="G6" s="92" t="s">
        <v>136</v>
      </c>
      <c r="H6" s="92" t="s">
        <v>137</v>
      </c>
    </row>
    <row r="7" spans="1:8" ht="12.75">
      <c r="A7" s="282"/>
      <c r="B7" s="92" t="s">
        <v>138</v>
      </c>
      <c r="C7" s="92" t="s">
        <v>290</v>
      </c>
      <c r="D7" s="92" t="s">
        <v>139</v>
      </c>
      <c r="E7" s="92" t="s">
        <v>140</v>
      </c>
      <c r="F7" s="92" t="s">
        <v>141</v>
      </c>
      <c r="G7" s="92" t="s">
        <v>142</v>
      </c>
      <c r="H7" s="92" t="s">
        <v>143</v>
      </c>
    </row>
    <row r="8" spans="1:8" ht="12.75">
      <c r="A8" s="282"/>
      <c r="B8" s="92" t="s">
        <v>144</v>
      </c>
      <c r="C8" s="92" t="s">
        <v>145</v>
      </c>
      <c r="D8" s="92" t="s">
        <v>146</v>
      </c>
      <c r="E8" s="92" t="s">
        <v>147</v>
      </c>
      <c r="F8" s="92" t="s">
        <v>148</v>
      </c>
      <c r="G8" s="92" t="s">
        <v>170</v>
      </c>
      <c r="H8" s="92" t="s">
        <v>150</v>
      </c>
    </row>
    <row r="9" spans="1:8" ht="12.75">
      <c r="A9" s="282"/>
      <c r="B9" s="92" t="s">
        <v>151</v>
      </c>
      <c r="C9" s="92" t="s">
        <v>152</v>
      </c>
      <c r="D9" s="92" t="s">
        <v>153</v>
      </c>
      <c r="E9" s="92" t="s">
        <v>291</v>
      </c>
      <c r="F9" s="92" t="s">
        <v>155</v>
      </c>
      <c r="G9" s="92" t="s">
        <v>156</v>
      </c>
      <c r="H9" s="92" t="s">
        <v>157</v>
      </c>
    </row>
    <row r="10" spans="1:8" ht="12.75">
      <c r="A10" s="282"/>
      <c r="B10" s="92" t="s">
        <v>158</v>
      </c>
      <c r="C10" s="92" t="s">
        <v>159</v>
      </c>
      <c r="D10" s="92" t="s">
        <v>160</v>
      </c>
      <c r="E10" s="92" t="s">
        <v>161</v>
      </c>
      <c r="F10" s="92" t="s">
        <v>162</v>
      </c>
      <c r="G10" s="92" t="s">
        <v>163</v>
      </c>
      <c r="H10" s="92" t="s">
        <v>164</v>
      </c>
    </row>
    <row r="11" spans="1:8" ht="12.75">
      <c r="A11" s="282"/>
      <c r="B11" s="92" t="s">
        <v>165</v>
      </c>
      <c r="C11" s="92" t="s">
        <v>166</v>
      </c>
      <c r="D11" s="92" t="s">
        <v>167</v>
      </c>
      <c r="E11" s="92" t="s">
        <v>168</v>
      </c>
      <c r="F11" s="92" t="s">
        <v>171</v>
      </c>
      <c r="G11" s="92" t="s">
        <v>172</v>
      </c>
      <c r="H11" s="92" t="s">
        <v>173</v>
      </c>
    </row>
    <row r="12" spans="1:8" ht="12.75">
      <c r="A12" s="282"/>
      <c r="B12" s="92" t="s">
        <v>174</v>
      </c>
      <c r="C12" s="92" t="s">
        <v>175</v>
      </c>
      <c r="F12" s="81"/>
      <c r="G12" s="81"/>
      <c r="H12" s="82"/>
    </row>
    <row r="13" spans="1:10" ht="12.75">
      <c r="A13" s="151"/>
      <c r="B13" s="81"/>
      <c r="C13" s="81"/>
      <c r="D13" s="81"/>
      <c r="E13" s="81"/>
      <c r="F13" s="81"/>
      <c r="G13" s="81"/>
      <c r="H13" s="81"/>
      <c r="I13" s="81"/>
      <c r="J13" s="81"/>
    </row>
    <row r="14" spans="1:8" ht="12.75">
      <c r="A14" s="282" t="s">
        <v>319</v>
      </c>
      <c r="B14" s="92" t="s">
        <v>207</v>
      </c>
      <c r="C14" s="92" t="s">
        <v>208</v>
      </c>
      <c r="D14" s="92" t="s">
        <v>209</v>
      </c>
      <c r="E14" s="92" t="s">
        <v>210</v>
      </c>
      <c r="F14" s="92" t="s">
        <v>211</v>
      </c>
      <c r="G14" s="92" t="s">
        <v>212</v>
      </c>
      <c r="H14" s="92" t="s">
        <v>213</v>
      </c>
    </row>
    <row r="15" spans="1:8" ht="12.75">
      <c r="A15" s="282"/>
      <c r="B15" s="92" t="s">
        <v>214</v>
      </c>
      <c r="C15" s="92" t="s">
        <v>215</v>
      </c>
      <c r="D15" s="92" t="s">
        <v>216</v>
      </c>
      <c r="E15" s="92" t="s">
        <v>217</v>
      </c>
      <c r="F15" s="92" t="s">
        <v>225</v>
      </c>
      <c r="G15" s="92" t="s">
        <v>226</v>
      </c>
      <c r="H15" s="92" t="s">
        <v>227</v>
      </c>
    </row>
    <row r="16" spans="1:5" ht="12.75">
      <c r="A16" s="282"/>
      <c r="B16" s="92" t="s">
        <v>222</v>
      </c>
      <c r="C16" s="92" t="s">
        <v>229</v>
      </c>
      <c r="D16" s="92" t="s">
        <v>230</v>
      </c>
      <c r="E16" s="92" t="s">
        <v>231</v>
      </c>
    </row>
    <row r="17" ht="12.75">
      <c r="A17" s="152"/>
    </row>
    <row r="18" spans="1:8" ht="12.75">
      <c r="A18" s="283" t="s">
        <v>320</v>
      </c>
      <c r="B18" s="92" t="s">
        <v>232</v>
      </c>
      <c r="C18" s="92" t="s">
        <v>233</v>
      </c>
      <c r="D18" s="92" t="s">
        <v>234</v>
      </c>
      <c r="E18" s="92" t="s">
        <v>235</v>
      </c>
      <c r="F18" s="92" t="s">
        <v>236</v>
      </c>
      <c r="G18" s="92" t="s">
        <v>237</v>
      </c>
      <c r="H18" s="92" t="s">
        <v>238</v>
      </c>
    </row>
    <row r="19" spans="1:8" ht="12.75">
      <c r="A19" s="283"/>
      <c r="B19" s="92" t="s">
        <v>293</v>
      </c>
      <c r="C19" s="92" t="s">
        <v>294</v>
      </c>
      <c r="D19" s="92" t="s">
        <v>295</v>
      </c>
      <c r="E19" s="92" t="s">
        <v>253</v>
      </c>
      <c r="F19" s="92" t="s">
        <v>296</v>
      </c>
      <c r="G19" s="92" t="s">
        <v>297</v>
      </c>
      <c r="H19" s="92" t="s">
        <v>298</v>
      </c>
    </row>
    <row r="20" spans="1:8" ht="12.75">
      <c r="A20" s="283"/>
      <c r="B20" s="92" t="s">
        <v>299</v>
      </c>
      <c r="C20" s="92" t="s">
        <v>239</v>
      </c>
      <c r="D20" s="92" t="s">
        <v>240</v>
      </c>
      <c r="E20" s="92" t="s">
        <v>241</v>
      </c>
      <c r="F20" s="92" t="s">
        <v>242</v>
      </c>
      <c r="G20" s="92" t="s">
        <v>243</v>
      </c>
      <c r="H20" s="92" t="s">
        <v>244</v>
      </c>
    </row>
    <row r="21" spans="1:8" ht="12.75">
      <c r="A21" s="283"/>
      <c r="B21" s="92" t="s">
        <v>245</v>
      </c>
      <c r="C21" s="92" t="s">
        <v>218</v>
      </c>
      <c r="D21" s="92" t="s">
        <v>292</v>
      </c>
      <c r="E21" s="92" t="s">
        <v>220</v>
      </c>
      <c r="F21" s="92" t="s">
        <v>221</v>
      </c>
      <c r="G21" s="92" t="s">
        <v>223</v>
      </c>
      <c r="H21" s="92" t="s">
        <v>224</v>
      </c>
    </row>
    <row r="22" spans="1:8" ht="12.75">
      <c r="A22" s="283"/>
      <c r="B22" s="92" t="s">
        <v>228</v>
      </c>
      <c r="C22" s="92" t="s">
        <v>251</v>
      </c>
      <c r="D22" s="92" t="s">
        <v>252</v>
      </c>
      <c r="E22" s="92" t="s">
        <v>254</v>
      </c>
      <c r="F22" s="92" t="s">
        <v>187</v>
      </c>
      <c r="G22" s="92" t="s">
        <v>188</v>
      </c>
      <c r="H22" s="92" t="s">
        <v>192</v>
      </c>
    </row>
    <row r="23" spans="1:8" ht="12.75">
      <c r="A23" s="283"/>
      <c r="B23" s="92" t="s">
        <v>193</v>
      </c>
      <c r="C23" s="92" t="s">
        <v>194</v>
      </c>
      <c r="D23" s="92" t="s">
        <v>201</v>
      </c>
      <c r="E23" s="92" t="s">
        <v>202</v>
      </c>
      <c r="F23" s="92" t="s">
        <v>181</v>
      </c>
      <c r="G23" s="92" t="s">
        <v>182</v>
      </c>
      <c r="H23" s="92" t="s">
        <v>183</v>
      </c>
    </row>
    <row r="24" spans="1:8" ht="12.75">
      <c r="A24" s="283"/>
      <c r="B24" s="92" t="s">
        <v>184</v>
      </c>
      <c r="C24" s="92" t="s">
        <v>185</v>
      </c>
      <c r="D24" s="92" t="s">
        <v>186</v>
      </c>
      <c r="E24" s="92" t="s">
        <v>190</v>
      </c>
      <c r="F24" s="92" t="s">
        <v>191</v>
      </c>
      <c r="G24" s="92" t="s">
        <v>195</v>
      </c>
      <c r="H24" s="92" t="s">
        <v>196</v>
      </c>
    </row>
    <row r="25" spans="1:8" ht="12.75">
      <c r="A25" s="283"/>
      <c r="B25" s="92" t="s">
        <v>197</v>
      </c>
      <c r="C25" s="92" t="s">
        <v>198</v>
      </c>
      <c r="D25" s="92" t="s">
        <v>199</v>
      </c>
      <c r="E25" s="92" t="s">
        <v>200</v>
      </c>
      <c r="F25" s="92" t="s">
        <v>203</v>
      </c>
      <c r="G25" s="92" t="s">
        <v>204</v>
      </c>
      <c r="H25" s="92" t="s">
        <v>205</v>
      </c>
    </row>
    <row r="26" spans="1:8" ht="12.75">
      <c r="A26" s="283"/>
      <c r="B26" s="92" t="s">
        <v>177</v>
      </c>
      <c r="C26" s="92" t="s">
        <v>178</v>
      </c>
      <c r="D26" s="92" t="s">
        <v>179</v>
      </c>
      <c r="E26" s="92" t="s">
        <v>180</v>
      </c>
      <c r="F26" s="92" t="s">
        <v>248</v>
      </c>
      <c r="G26" s="92" t="s">
        <v>246</v>
      </c>
      <c r="H26" s="92" t="s">
        <v>247</v>
      </c>
    </row>
    <row r="27" spans="1:8" ht="12.75">
      <c r="A27" s="283"/>
      <c r="B27" s="92" t="s">
        <v>273</v>
      </c>
      <c r="C27" s="92" t="s">
        <v>382</v>
      </c>
      <c r="D27" s="92" t="s">
        <v>383</v>
      </c>
      <c r="E27" s="92" t="s">
        <v>264</v>
      </c>
      <c r="F27" s="92" t="s">
        <v>265</v>
      </c>
      <c r="G27" s="92" t="s">
        <v>266</v>
      </c>
      <c r="H27" s="92" t="s">
        <v>267</v>
      </c>
    </row>
    <row r="28" spans="1:8" ht="12.75">
      <c r="A28" s="283"/>
      <c r="B28" s="92" t="s">
        <v>270</v>
      </c>
      <c r="C28" s="92" t="s">
        <v>271</v>
      </c>
      <c r="D28" s="92" t="s">
        <v>384</v>
      </c>
      <c r="E28" s="92" t="s">
        <v>149</v>
      </c>
      <c r="F28" s="92" t="s">
        <v>249</v>
      </c>
      <c r="G28" s="92" t="s">
        <v>304</v>
      </c>
      <c r="H28" s="92" t="s">
        <v>268</v>
      </c>
    </row>
    <row r="29" spans="1:8" ht="12.75">
      <c r="A29" s="283"/>
      <c r="B29" s="92" t="s">
        <v>269</v>
      </c>
      <c r="C29" s="92" t="s">
        <v>272</v>
      </c>
      <c r="D29" s="92" t="s">
        <v>275</v>
      </c>
      <c r="E29" s="92" t="s">
        <v>301</v>
      </c>
      <c r="F29" s="92" t="s">
        <v>330</v>
      </c>
      <c r="G29" s="92" t="s">
        <v>256</v>
      </c>
      <c r="H29" s="92" t="s">
        <v>257</v>
      </c>
    </row>
    <row r="30" spans="1:8" ht="12.75">
      <c r="A30" s="283"/>
      <c r="B30" s="92" t="s">
        <v>259</v>
      </c>
      <c r="C30" s="92" t="s">
        <v>260</v>
      </c>
      <c r="D30" s="92" t="s">
        <v>261</v>
      </c>
      <c r="E30" s="92" t="s">
        <v>262</v>
      </c>
      <c r="F30" s="92" t="s">
        <v>263</v>
      </c>
      <c r="G30" s="92" t="s">
        <v>274</v>
      </c>
      <c r="H30" s="92" t="s">
        <v>300</v>
      </c>
    </row>
    <row r="31" spans="1:8" ht="12.75">
      <c r="A31" s="283"/>
      <c r="B31" s="153" t="s">
        <v>385</v>
      </c>
      <c r="C31" s="153" t="s">
        <v>302</v>
      </c>
      <c r="D31" s="153" t="s">
        <v>303</v>
      </c>
      <c r="E31" s="81"/>
      <c r="F31" s="81"/>
      <c r="G31" s="81"/>
      <c r="H31" s="81"/>
    </row>
    <row r="32" spans="1:8" ht="12.75">
      <c r="A32" s="149"/>
      <c r="C32" s="83"/>
      <c r="D32" s="83"/>
      <c r="E32" s="83"/>
      <c r="F32" s="83"/>
      <c r="G32" s="81"/>
      <c r="H32" s="81"/>
    </row>
    <row r="33" spans="1:8" ht="12.75">
      <c r="A33" s="154" t="s">
        <v>321</v>
      </c>
      <c r="B33" s="92" t="s">
        <v>255</v>
      </c>
      <c r="C33" s="92" t="s">
        <v>258</v>
      </c>
      <c r="D33" s="92" t="s">
        <v>305</v>
      </c>
      <c r="E33" s="92" t="s">
        <v>306</v>
      </c>
      <c r="F33" s="155" t="s">
        <v>307</v>
      </c>
      <c r="G33" s="92" t="s">
        <v>308</v>
      </c>
      <c r="H33" s="81"/>
    </row>
    <row r="34" spans="1:8" ht="12.75">
      <c r="A34" s="154"/>
      <c r="B34" s="80"/>
      <c r="C34" s="80"/>
      <c r="D34" s="80"/>
      <c r="E34" s="80"/>
      <c r="F34" s="80"/>
      <c r="G34" s="83"/>
      <c r="H34" s="81"/>
    </row>
    <row r="35" spans="1:8" ht="12.75">
      <c r="A35" s="282" t="s">
        <v>374</v>
      </c>
      <c r="B35" s="92" t="s">
        <v>281</v>
      </c>
      <c r="C35" s="92" t="s">
        <v>282</v>
      </c>
      <c r="D35" s="92" t="s">
        <v>283</v>
      </c>
      <c r="E35" s="92" t="s">
        <v>284</v>
      </c>
      <c r="F35" s="92" t="s">
        <v>285</v>
      </c>
      <c r="G35" s="92" t="s">
        <v>286</v>
      </c>
      <c r="H35" s="92" t="s">
        <v>287</v>
      </c>
    </row>
    <row r="36" spans="1:4" ht="12.75">
      <c r="A36" s="282"/>
      <c r="B36" s="156" t="s">
        <v>318</v>
      </c>
      <c r="C36" s="92" t="s">
        <v>288</v>
      </c>
      <c r="D36" s="92" t="s">
        <v>289</v>
      </c>
    </row>
  </sheetData>
  <sheetProtection/>
  <mergeCells count="4">
    <mergeCell ref="A4:A12"/>
    <mergeCell ref="A14:A16"/>
    <mergeCell ref="A18:A31"/>
    <mergeCell ref="A35:A36"/>
  </mergeCells>
  <printOptions/>
  <pageMargins left="0.75" right="0.75" top="1" bottom="1" header="0.25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9"/>
  <sheetViews>
    <sheetView view="pageLayout" zoomScaleSheetLayoutView="100" workbookViewId="0" topLeftCell="A8">
      <selection activeCell="J11" sqref="J11"/>
    </sheetView>
  </sheetViews>
  <sheetFormatPr defaultColWidth="9.00390625" defaultRowHeight="12.75"/>
  <cols>
    <col min="1" max="1" width="17.625" style="40" customWidth="1"/>
    <col min="2" max="2" width="10.875" style="41" customWidth="1"/>
    <col min="3" max="4" width="11.875" style="40" bestFit="1" customWidth="1"/>
    <col min="5" max="5" width="12.75390625" style="40" bestFit="1" customWidth="1"/>
    <col min="6" max="6" width="10.75390625" style="40" bestFit="1" customWidth="1"/>
    <col min="7" max="8" width="11.875" style="40" bestFit="1" customWidth="1"/>
    <col min="9" max="9" width="10.125" style="40" bestFit="1" customWidth="1"/>
    <col min="10" max="10" width="10.875" style="40" bestFit="1" customWidth="1"/>
    <col min="11" max="16384" width="9.125" style="40" customWidth="1"/>
  </cols>
  <sheetData>
    <row r="1" s="34" customFormat="1" ht="9" customHeight="1">
      <c r="B1" s="35"/>
    </row>
    <row r="2" spans="1:10" s="34" customFormat="1" ht="18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s="34" customFormat="1" ht="14.25" customHeight="1">
      <c r="A3" s="37"/>
      <c r="B3" s="36"/>
      <c r="C3" s="36"/>
      <c r="D3" s="36"/>
      <c r="E3" s="36"/>
      <c r="F3" s="36"/>
      <c r="G3" s="36"/>
      <c r="H3" s="36"/>
      <c r="I3" s="36"/>
      <c r="J3" s="36"/>
    </row>
    <row r="4" spans="1:14" s="34" customFormat="1" ht="14.25" customHeight="1">
      <c r="A4" s="48"/>
      <c r="B4" s="49"/>
      <c r="C4" s="49"/>
      <c r="D4" s="49"/>
      <c r="F4" s="141" t="s">
        <v>372</v>
      </c>
      <c r="G4" s="49"/>
      <c r="H4" s="49"/>
      <c r="I4" s="49"/>
      <c r="J4" s="50" t="s">
        <v>3</v>
      </c>
      <c r="L4" s="51"/>
      <c r="M4" s="51"/>
      <c r="N4" s="51"/>
    </row>
    <row r="5" spans="1:14" s="34" customFormat="1" ht="14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51"/>
      <c r="L5" s="51"/>
      <c r="M5" s="51"/>
      <c r="N5" s="51"/>
    </row>
    <row r="6" spans="1:14" s="34" customFormat="1" ht="2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1"/>
      <c r="L6" s="51"/>
      <c r="M6" s="51"/>
      <c r="N6" s="51"/>
    </row>
    <row r="7" spans="1:14" s="35" customFormat="1" ht="26.25" customHeight="1">
      <c r="A7" s="288" t="s">
        <v>51</v>
      </c>
      <c r="B7" s="288"/>
      <c r="C7" s="288"/>
      <c r="D7" s="288"/>
      <c r="E7" s="288"/>
      <c r="F7" s="288"/>
      <c r="G7" s="288"/>
      <c r="H7" s="288"/>
      <c r="I7" s="288"/>
      <c r="J7" s="288"/>
      <c r="K7" s="53"/>
      <c r="L7" s="53"/>
      <c r="M7" s="53"/>
      <c r="N7" s="53"/>
    </row>
    <row r="8" spans="1:14" s="34" customFormat="1" ht="29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4"/>
      <c r="L8" s="55"/>
      <c r="M8" s="54"/>
      <c r="N8" s="55"/>
    </row>
    <row r="9" spans="1:14" s="34" customFormat="1" ht="32.25" customHeight="1">
      <c r="A9" s="292" t="s">
        <v>311</v>
      </c>
      <c r="B9" s="292"/>
      <c r="C9" s="284" t="s">
        <v>386</v>
      </c>
      <c r="D9" s="285"/>
      <c r="E9" s="285"/>
      <c r="F9" s="285"/>
      <c r="G9" s="285"/>
      <c r="H9" s="285"/>
      <c r="I9" s="285"/>
      <c r="J9" s="285"/>
      <c r="K9" s="53"/>
      <c r="L9" s="35"/>
      <c r="M9" s="54"/>
      <c r="N9" s="54"/>
    </row>
    <row r="10" spans="1:14" s="34" customFormat="1" ht="32.25" customHeight="1">
      <c r="A10" s="293"/>
      <c r="B10" s="293"/>
      <c r="C10" s="158" t="s">
        <v>387</v>
      </c>
      <c r="D10" s="158" t="s">
        <v>388</v>
      </c>
      <c r="E10" s="158" t="s">
        <v>389</v>
      </c>
      <c r="F10" s="158" t="s">
        <v>390</v>
      </c>
      <c r="G10" s="158" t="s">
        <v>391</v>
      </c>
      <c r="H10" s="158" t="s">
        <v>392</v>
      </c>
      <c r="I10" s="158" t="s">
        <v>393</v>
      </c>
      <c r="J10" s="158" t="s">
        <v>394</v>
      </c>
      <c r="K10" s="55"/>
      <c r="M10" s="58"/>
      <c r="N10" s="58"/>
    </row>
    <row r="11" spans="1:14" s="34" customFormat="1" ht="21" customHeight="1">
      <c r="A11" s="286" t="s">
        <v>312</v>
      </c>
      <c r="B11" s="286"/>
      <c r="C11" s="159">
        <f>15.0282*Главная!B135</f>
        <v>506.45034000000004</v>
      </c>
      <c r="D11" s="159">
        <f>15.59*Главная!B135</f>
        <v>525.383</v>
      </c>
      <c r="E11" s="159">
        <f>17.34*Главная!B135</f>
        <v>584.3580000000001</v>
      </c>
      <c r="F11" s="159">
        <f>21.26*Главная!B135</f>
        <v>716.4620000000001</v>
      </c>
      <c r="G11" s="159">
        <f>56.91*Главная!B135</f>
        <v>1917.867</v>
      </c>
      <c r="H11" s="160">
        <f>60.26526*Главная!B135</f>
        <v>2030.939262</v>
      </c>
      <c r="I11" s="160">
        <f>25.047*Главная!B135</f>
        <v>844.0839000000001</v>
      </c>
      <c r="J11" s="160">
        <f>38.7684*Главная!B135</f>
        <v>1306.4950800000001</v>
      </c>
      <c r="K11" s="54"/>
      <c r="M11" s="58"/>
      <c r="N11" s="58"/>
    </row>
    <row r="12" spans="1:14" s="34" customFormat="1" ht="39.75" customHeight="1">
      <c r="A12" s="59"/>
      <c r="B12" s="59"/>
      <c r="C12" s="57"/>
      <c r="D12" s="56"/>
      <c r="E12" s="56"/>
      <c r="F12" s="56"/>
      <c r="G12" s="56"/>
      <c r="H12" s="56"/>
      <c r="I12" s="56"/>
      <c r="J12" s="57"/>
      <c r="K12" s="57"/>
      <c r="L12" s="58"/>
      <c r="M12" s="58"/>
      <c r="N12" s="58"/>
    </row>
    <row r="13" spans="1:14" s="34" customFormat="1" ht="20.25" customHeight="1">
      <c r="A13" s="59" t="s">
        <v>313</v>
      </c>
      <c r="B13" s="59" t="s">
        <v>279</v>
      </c>
      <c r="C13" s="57"/>
      <c r="D13" s="56"/>
      <c r="E13" s="56"/>
      <c r="F13" s="56"/>
      <c r="G13" s="56"/>
      <c r="H13" s="56"/>
      <c r="I13" s="56"/>
      <c r="J13" s="57"/>
      <c r="K13" s="57"/>
      <c r="L13" s="58"/>
      <c r="M13" s="58"/>
      <c r="N13" s="58"/>
    </row>
    <row r="14" spans="1:14" s="34" customFormat="1" ht="27" customHeight="1">
      <c r="A14" s="59" t="s">
        <v>314</v>
      </c>
      <c r="B14" s="84" t="s">
        <v>315</v>
      </c>
      <c r="C14" s="57"/>
      <c r="D14" s="56"/>
      <c r="E14" s="56"/>
      <c r="F14" s="56"/>
      <c r="G14" s="56"/>
      <c r="H14" s="56"/>
      <c r="I14" s="56"/>
      <c r="J14" s="57"/>
      <c r="K14" s="57"/>
      <c r="L14" s="58"/>
      <c r="M14" s="58"/>
      <c r="N14" s="58"/>
    </row>
    <row r="15" spans="1:12" s="44" customFormat="1" ht="19.5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2" s="44" customFormat="1" ht="17.25" customHeight="1">
      <c r="A16" s="42" t="s">
        <v>50</v>
      </c>
      <c r="B16" s="43"/>
    </row>
    <row r="17" s="44" customFormat="1" ht="35.25" customHeight="1">
      <c r="B17" s="43"/>
    </row>
    <row r="18" spans="1:12" s="44" customFormat="1" ht="15" customHeight="1">
      <c r="A18" s="161" t="s">
        <v>316</v>
      </c>
      <c r="B18" s="60" t="s">
        <v>117</v>
      </c>
      <c r="D18" s="61"/>
      <c r="E18" s="61"/>
      <c r="F18" s="61"/>
      <c r="G18" s="61"/>
      <c r="H18" s="61"/>
      <c r="I18" s="61"/>
      <c r="J18" s="61"/>
      <c r="K18" s="61"/>
      <c r="L18" s="61"/>
    </row>
    <row r="19" spans="1:12" s="44" customFormat="1" ht="20.25" customHeight="1">
      <c r="A19" s="162"/>
      <c r="B19" s="88"/>
      <c r="C19" s="88"/>
      <c r="D19" s="88"/>
      <c r="E19" s="88"/>
      <c r="F19" s="88"/>
      <c r="G19" s="88"/>
      <c r="H19" s="88"/>
      <c r="I19" s="88"/>
      <c r="J19" s="88"/>
      <c r="K19" s="85"/>
      <c r="L19" s="85"/>
    </row>
    <row r="20" spans="1:12" s="44" customFormat="1" ht="20.25" customHeight="1">
      <c r="A20" s="163" t="s">
        <v>317</v>
      </c>
      <c r="B20" s="62" t="s">
        <v>118</v>
      </c>
      <c r="C20" s="88"/>
      <c r="D20" s="88"/>
      <c r="E20" s="88"/>
      <c r="F20" s="88"/>
      <c r="G20" s="88"/>
      <c r="H20" s="88"/>
      <c r="I20" s="88"/>
      <c r="J20" s="88"/>
      <c r="K20" s="85"/>
      <c r="L20" s="85"/>
    </row>
    <row r="21" spans="1:12" s="44" customFormat="1" ht="20.25" customHeight="1">
      <c r="A21" s="162"/>
      <c r="B21" s="88"/>
      <c r="C21" s="88"/>
      <c r="D21" s="88"/>
      <c r="E21" s="88"/>
      <c r="F21" s="88"/>
      <c r="G21" s="88"/>
      <c r="H21" s="88"/>
      <c r="I21" s="88"/>
      <c r="J21" s="88"/>
      <c r="K21" s="85"/>
      <c r="L21" s="85"/>
    </row>
    <row r="22" spans="1:11" s="44" customFormat="1" ht="20.25" customHeight="1">
      <c r="A22" s="291" t="s">
        <v>319</v>
      </c>
      <c r="B22" s="60" t="s">
        <v>119</v>
      </c>
      <c r="C22" s="60" t="s">
        <v>125</v>
      </c>
      <c r="D22" s="60" t="s">
        <v>126</v>
      </c>
      <c r="E22" s="60" t="s">
        <v>129</v>
      </c>
      <c r="F22" s="60" t="s">
        <v>135</v>
      </c>
      <c r="G22" s="60" t="s">
        <v>137</v>
      </c>
      <c r="H22" s="60" t="s">
        <v>142</v>
      </c>
      <c r="I22" s="60" t="s">
        <v>145</v>
      </c>
      <c r="J22" s="60" t="s">
        <v>146</v>
      </c>
      <c r="K22" s="60" t="s">
        <v>250</v>
      </c>
    </row>
    <row r="23" spans="1:11" s="44" customFormat="1" ht="20.25" customHeight="1">
      <c r="A23" s="291"/>
      <c r="B23" s="60" t="s">
        <v>130</v>
      </c>
      <c r="C23" s="60" t="s">
        <v>131</v>
      </c>
      <c r="D23" s="60" t="s">
        <v>138</v>
      </c>
      <c r="E23" s="60" t="s">
        <v>139</v>
      </c>
      <c r="F23" s="60" t="s">
        <v>148</v>
      </c>
      <c r="G23" s="60" t="s">
        <v>160</v>
      </c>
      <c r="H23" s="60" t="s">
        <v>207</v>
      </c>
      <c r="I23" s="60" t="s">
        <v>208</v>
      </c>
      <c r="J23" s="60" t="s">
        <v>209</v>
      </c>
      <c r="K23" s="60" t="s">
        <v>210</v>
      </c>
    </row>
    <row r="24" spans="1:11" s="44" customFormat="1" ht="18.75" customHeight="1">
      <c r="A24" s="291"/>
      <c r="B24" s="60" t="s">
        <v>212</v>
      </c>
      <c r="C24" s="60" t="s">
        <v>213</v>
      </c>
      <c r="D24" s="60" t="s">
        <v>214</v>
      </c>
      <c r="E24" s="60" t="s">
        <v>215</v>
      </c>
      <c r="F24" s="60" t="s">
        <v>216</v>
      </c>
      <c r="G24" s="60" t="s">
        <v>217</v>
      </c>
      <c r="H24" s="60" t="s">
        <v>222</v>
      </c>
      <c r="I24" s="60" t="s">
        <v>225</v>
      </c>
      <c r="J24" s="60" t="s">
        <v>226</v>
      </c>
      <c r="K24" s="60" t="s">
        <v>227</v>
      </c>
    </row>
    <row r="25" spans="1:11" s="44" customFormat="1" ht="20.25" customHeight="1">
      <c r="A25" s="291"/>
      <c r="B25" s="60" t="s">
        <v>230</v>
      </c>
      <c r="C25" s="60" t="s">
        <v>231</v>
      </c>
      <c r="D25" s="60" t="s">
        <v>232</v>
      </c>
      <c r="E25" s="60" t="s">
        <v>233</v>
      </c>
      <c r="F25" s="60" t="s">
        <v>234</v>
      </c>
      <c r="G25" s="60" t="s">
        <v>235</v>
      </c>
      <c r="H25" s="60" t="s">
        <v>236</v>
      </c>
      <c r="I25" s="60" t="s">
        <v>237</v>
      </c>
      <c r="J25" s="60" t="s">
        <v>238</v>
      </c>
      <c r="K25" s="60" t="s">
        <v>293</v>
      </c>
    </row>
    <row r="26" spans="1:11" s="44" customFormat="1" ht="20.25" customHeight="1">
      <c r="A26" s="291"/>
      <c r="B26" s="60" t="s">
        <v>295</v>
      </c>
      <c r="C26" s="60" t="s">
        <v>253</v>
      </c>
      <c r="D26" s="60" t="s">
        <v>296</v>
      </c>
      <c r="E26" s="60" t="s">
        <v>395</v>
      </c>
      <c r="F26" s="60" t="s">
        <v>298</v>
      </c>
      <c r="G26" s="60" t="s">
        <v>299</v>
      </c>
      <c r="H26" s="60" t="s">
        <v>396</v>
      </c>
      <c r="I26" s="60" t="s">
        <v>240</v>
      </c>
      <c r="J26" s="60" t="s">
        <v>241</v>
      </c>
      <c r="K26" s="60" t="s">
        <v>242</v>
      </c>
    </row>
    <row r="27" spans="1:11" s="44" customFormat="1" ht="20.25" customHeight="1">
      <c r="A27" s="291"/>
      <c r="B27" s="60" t="s">
        <v>244</v>
      </c>
      <c r="C27" s="60" t="s">
        <v>245</v>
      </c>
      <c r="D27" s="60" t="s">
        <v>218</v>
      </c>
      <c r="E27" s="60" t="s">
        <v>219</v>
      </c>
      <c r="F27" s="60" t="s">
        <v>220</v>
      </c>
      <c r="G27" s="60" t="s">
        <v>221</v>
      </c>
      <c r="H27" s="60" t="s">
        <v>223</v>
      </c>
      <c r="I27" s="60" t="s">
        <v>224</v>
      </c>
      <c r="J27" s="60" t="s">
        <v>228</v>
      </c>
      <c r="K27" s="60" t="s">
        <v>252</v>
      </c>
    </row>
    <row r="28" spans="1:12" s="44" customFormat="1" ht="20.25" customHeight="1">
      <c r="A28" s="291"/>
      <c r="B28" s="60" t="s">
        <v>127</v>
      </c>
      <c r="C28" s="60" t="s">
        <v>211</v>
      </c>
      <c r="D28" s="60" t="s">
        <v>229</v>
      </c>
      <c r="E28" s="60" t="s">
        <v>294</v>
      </c>
      <c r="F28" s="60" t="s">
        <v>243</v>
      </c>
      <c r="G28" s="60" t="s">
        <v>254</v>
      </c>
      <c r="H28" s="61"/>
      <c r="I28" s="61"/>
      <c r="J28" s="61"/>
      <c r="K28" s="61"/>
      <c r="L28" s="168"/>
    </row>
    <row r="29" spans="1:12" s="44" customFormat="1" ht="20.25" customHeight="1">
      <c r="A29" s="162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1" s="44" customFormat="1" ht="20.25" customHeight="1">
      <c r="A30" s="289" t="s">
        <v>320</v>
      </c>
      <c r="B30" s="164" t="s">
        <v>360</v>
      </c>
      <c r="C30" s="62" t="s">
        <v>121</v>
      </c>
      <c r="D30" s="62" t="s">
        <v>122</v>
      </c>
      <c r="E30" s="62" t="s">
        <v>123</v>
      </c>
      <c r="F30" s="62" t="s">
        <v>124</v>
      </c>
      <c r="G30" s="62" t="s">
        <v>128</v>
      </c>
      <c r="H30" s="62" t="s">
        <v>290</v>
      </c>
      <c r="I30" s="62" t="s">
        <v>140</v>
      </c>
      <c r="J30" s="62" t="s">
        <v>141</v>
      </c>
      <c r="K30" s="62" t="s">
        <v>144</v>
      </c>
    </row>
    <row r="31" spans="1:11" s="44" customFormat="1" ht="20.25" customHeight="1">
      <c r="A31" s="289"/>
      <c r="B31" s="164" t="s">
        <v>156</v>
      </c>
      <c r="C31" s="62" t="s">
        <v>157</v>
      </c>
      <c r="D31" s="62" t="s">
        <v>162</v>
      </c>
      <c r="E31" s="62" t="s">
        <v>163</v>
      </c>
      <c r="F31" s="62" t="s">
        <v>164</v>
      </c>
      <c r="G31" s="62" t="s">
        <v>165</v>
      </c>
      <c r="H31" s="62" t="s">
        <v>168</v>
      </c>
      <c r="I31" s="62" t="s">
        <v>169</v>
      </c>
      <c r="J31" s="62" t="s">
        <v>171</v>
      </c>
      <c r="K31" s="62" t="s">
        <v>172</v>
      </c>
    </row>
    <row r="32" spans="1:11" s="44" customFormat="1" ht="20.25" customHeight="1">
      <c r="A32" s="289"/>
      <c r="B32" s="164" t="s">
        <v>174</v>
      </c>
      <c r="C32" s="62" t="s">
        <v>175</v>
      </c>
      <c r="D32" s="62" t="s">
        <v>132</v>
      </c>
      <c r="E32" s="62" t="s">
        <v>133</v>
      </c>
      <c r="F32" s="62" t="s">
        <v>134</v>
      </c>
      <c r="G32" s="62" t="s">
        <v>143</v>
      </c>
      <c r="H32" s="62" t="s">
        <v>147</v>
      </c>
      <c r="I32" s="62" t="s">
        <v>150</v>
      </c>
      <c r="J32" s="62" t="s">
        <v>151</v>
      </c>
      <c r="K32" s="62" t="s">
        <v>153</v>
      </c>
    </row>
    <row r="33" spans="1:11" s="44" customFormat="1" ht="20.25" customHeight="1">
      <c r="A33" s="289"/>
      <c r="B33" s="164" t="s">
        <v>155</v>
      </c>
      <c r="C33" s="62" t="s">
        <v>158</v>
      </c>
      <c r="D33" s="62" t="s">
        <v>159</v>
      </c>
      <c r="E33" s="62" t="s">
        <v>161</v>
      </c>
      <c r="F33" s="62" t="s">
        <v>167</v>
      </c>
      <c r="G33" s="62" t="s">
        <v>170</v>
      </c>
      <c r="H33" s="62" t="s">
        <v>187</v>
      </c>
      <c r="I33" s="62" t="s">
        <v>188</v>
      </c>
      <c r="J33" s="62" t="s">
        <v>192</v>
      </c>
      <c r="K33" s="62" t="s">
        <v>193</v>
      </c>
    </row>
    <row r="34" spans="1:11" s="44" customFormat="1" ht="20.25" customHeight="1">
      <c r="A34" s="289"/>
      <c r="B34" s="164" t="s">
        <v>201</v>
      </c>
      <c r="C34" s="62" t="s">
        <v>202</v>
      </c>
      <c r="D34" s="62" t="s">
        <v>181</v>
      </c>
      <c r="E34" s="62" t="s">
        <v>182</v>
      </c>
      <c r="F34" s="62" t="s">
        <v>183</v>
      </c>
      <c r="G34" s="62" t="s">
        <v>184</v>
      </c>
      <c r="H34" s="62" t="s">
        <v>185</v>
      </c>
      <c r="I34" s="62" t="s">
        <v>186</v>
      </c>
      <c r="J34" s="62" t="s">
        <v>190</v>
      </c>
      <c r="K34" s="62" t="s">
        <v>191</v>
      </c>
    </row>
    <row r="35" spans="1:11" s="44" customFormat="1" ht="20.25" customHeight="1">
      <c r="A35" s="289"/>
      <c r="B35" s="164" t="s">
        <v>196</v>
      </c>
      <c r="C35" s="62" t="s">
        <v>197</v>
      </c>
      <c r="D35" s="62" t="s">
        <v>198</v>
      </c>
      <c r="E35" s="62" t="s">
        <v>199</v>
      </c>
      <c r="F35" s="62" t="s">
        <v>200</v>
      </c>
      <c r="G35" s="62" t="s">
        <v>203</v>
      </c>
      <c r="H35" s="62" t="s">
        <v>204</v>
      </c>
      <c r="I35" s="62" t="s">
        <v>205</v>
      </c>
      <c r="J35" s="62" t="s">
        <v>177</v>
      </c>
      <c r="K35" s="62" t="s">
        <v>178</v>
      </c>
    </row>
    <row r="36" spans="1:11" s="44" customFormat="1" ht="20.25" customHeight="1">
      <c r="A36" s="289"/>
      <c r="B36" s="164" t="s">
        <v>180</v>
      </c>
      <c r="C36" s="62" t="s">
        <v>248</v>
      </c>
      <c r="D36" s="62" t="s">
        <v>246</v>
      </c>
      <c r="E36" s="62" t="s">
        <v>247</v>
      </c>
      <c r="F36" s="62" t="s">
        <v>273</v>
      </c>
      <c r="G36" s="62" t="s">
        <v>382</v>
      </c>
      <c r="H36" s="62" t="s">
        <v>383</v>
      </c>
      <c r="I36" s="62" t="s">
        <v>264</v>
      </c>
      <c r="J36" s="62" t="s">
        <v>265</v>
      </c>
      <c r="K36" s="62" t="s">
        <v>266</v>
      </c>
    </row>
    <row r="37" spans="1:11" s="44" customFormat="1" ht="24" customHeight="1">
      <c r="A37" s="289"/>
      <c r="B37" s="164" t="s">
        <v>270</v>
      </c>
      <c r="C37" s="62" t="s">
        <v>271</v>
      </c>
      <c r="D37" s="62" t="s">
        <v>384</v>
      </c>
      <c r="E37" s="62" t="s">
        <v>149</v>
      </c>
      <c r="F37" s="62" t="s">
        <v>249</v>
      </c>
      <c r="G37" s="62" t="s">
        <v>304</v>
      </c>
      <c r="H37" s="62" t="s">
        <v>268</v>
      </c>
      <c r="I37" s="62" t="s">
        <v>269</v>
      </c>
      <c r="J37" s="62" t="s">
        <v>272</v>
      </c>
      <c r="K37" s="62" t="s">
        <v>275</v>
      </c>
    </row>
    <row r="38" spans="1:11" s="44" customFormat="1" ht="21.75" customHeight="1">
      <c r="A38" s="289"/>
      <c r="B38" s="164" t="s">
        <v>330</v>
      </c>
      <c r="C38" s="62" t="s">
        <v>256</v>
      </c>
      <c r="D38" s="62" t="s">
        <v>257</v>
      </c>
      <c r="E38" s="62" t="s">
        <v>259</v>
      </c>
      <c r="F38" s="62" t="s">
        <v>261</v>
      </c>
      <c r="G38" s="62" t="s">
        <v>262</v>
      </c>
      <c r="H38" s="62" t="s">
        <v>263</v>
      </c>
      <c r="I38" s="62" t="s">
        <v>274</v>
      </c>
      <c r="J38" s="62" t="s">
        <v>300</v>
      </c>
      <c r="K38" s="62" t="s">
        <v>385</v>
      </c>
    </row>
    <row r="39" spans="1:12" s="44" customFormat="1" ht="21.75" customHeight="1">
      <c r="A39" s="289"/>
      <c r="B39" s="62" t="s">
        <v>303</v>
      </c>
      <c r="C39" s="62" t="s">
        <v>152</v>
      </c>
      <c r="D39" s="62" t="s">
        <v>173</v>
      </c>
      <c r="E39" s="62" t="s">
        <v>154</v>
      </c>
      <c r="F39" s="62" t="s">
        <v>194</v>
      </c>
      <c r="G39" s="62" t="s">
        <v>195</v>
      </c>
      <c r="H39" s="62" t="s">
        <v>179</v>
      </c>
      <c r="I39" s="62" t="s">
        <v>267</v>
      </c>
      <c r="J39" s="62" t="s">
        <v>301</v>
      </c>
      <c r="K39" s="62" t="s">
        <v>302</v>
      </c>
      <c r="L39" s="61"/>
    </row>
    <row r="40" spans="1:12" s="44" customFormat="1" ht="21.75" customHeight="1">
      <c r="A40" s="86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1" s="44" customFormat="1" ht="21.75" customHeight="1">
      <c r="A41" s="290" t="s">
        <v>321</v>
      </c>
      <c r="B41" s="62" t="s">
        <v>255</v>
      </c>
      <c r="C41" s="62" t="s">
        <v>258</v>
      </c>
      <c r="D41" s="62" t="s">
        <v>305</v>
      </c>
      <c r="E41" s="62" t="s">
        <v>306</v>
      </c>
      <c r="F41" s="62" t="s">
        <v>307</v>
      </c>
      <c r="G41" s="62" t="s">
        <v>308</v>
      </c>
      <c r="H41" s="62" t="s">
        <v>281</v>
      </c>
      <c r="I41" s="62" t="s">
        <v>282</v>
      </c>
      <c r="J41" s="62" t="s">
        <v>283</v>
      </c>
      <c r="K41" s="62" t="s">
        <v>284</v>
      </c>
    </row>
    <row r="42" spans="1:12" s="44" customFormat="1" ht="27" customHeight="1">
      <c r="A42" s="290"/>
      <c r="B42" s="62" t="s">
        <v>286</v>
      </c>
      <c r="C42" s="62" t="s">
        <v>287</v>
      </c>
      <c r="D42" s="62" t="s">
        <v>318</v>
      </c>
      <c r="E42" s="62" t="s">
        <v>288</v>
      </c>
      <c r="F42" s="62" t="s">
        <v>289</v>
      </c>
      <c r="G42" s="62" t="s">
        <v>285</v>
      </c>
      <c r="H42" s="61"/>
      <c r="I42" s="61"/>
      <c r="J42" s="61"/>
      <c r="K42" s="61"/>
      <c r="L42" s="61"/>
    </row>
    <row r="43" spans="1:12" s="44" customFormat="1" ht="24" customHeight="1">
      <c r="A43" s="86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4" customFormat="1" ht="24" customHeight="1">
      <c r="A44" s="87" t="s">
        <v>374</v>
      </c>
      <c r="B44" s="62" t="s">
        <v>397</v>
      </c>
      <c r="C44" s="62" t="s">
        <v>398</v>
      </c>
      <c r="D44" s="62" t="s">
        <v>399</v>
      </c>
      <c r="E44" s="62" t="s">
        <v>400</v>
      </c>
      <c r="F44" s="62" t="s">
        <v>401</v>
      </c>
      <c r="G44" s="62" t="s">
        <v>402</v>
      </c>
      <c r="H44" s="61"/>
      <c r="I44" s="61"/>
      <c r="J44" s="61"/>
      <c r="K44" s="61"/>
      <c r="L44" s="61"/>
    </row>
    <row r="45" spans="1:12" s="44" customFormat="1" ht="24" customHeight="1">
      <c r="A45" s="45"/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2" s="44" customFormat="1" ht="24" customHeight="1">
      <c r="A46" s="46" t="s">
        <v>403</v>
      </c>
      <c r="B46" s="60" t="s">
        <v>309</v>
      </c>
      <c r="C46" s="60" t="s">
        <v>310</v>
      </c>
      <c r="D46" s="90"/>
      <c r="E46" s="89"/>
      <c r="F46" s="89"/>
      <c r="G46" s="89"/>
      <c r="H46" s="89"/>
      <c r="I46" s="89"/>
      <c r="J46" s="89"/>
      <c r="K46" s="165"/>
      <c r="L46" s="165"/>
    </row>
    <row r="47" spans="1:12" s="44" customFormat="1" ht="24" customHeight="1">
      <c r="A47" s="38"/>
      <c r="B47" s="166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1:12" s="44" customFormat="1" ht="24" customHeight="1">
      <c r="A48" s="87" t="s">
        <v>404</v>
      </c>
      <c r="B48" s="62" t="s">
        <v>323</v>
      </c>
      <c r="C48" s="62" t="s">
        <v>322</v>
      </c>
      <c r="D48" s="165"/>
      <c r="E48" s="165"/>
      <c r="F48" s="165"/>
      <c r="G48" s="165"/>
      <c r="H48" s="165"/>
      <c r="I48" s="34"/>
      <c r="J48" s="165"/>
      <c r="K48" s="165"/>
      <c r="L48" s="165"/>
    </row>
    <row r="49" spans="1:12" s="44" customFormat="1" ht="24" customHeight="1">
      <c r="A49" s="34"/>
      <c r="B49" s="166"/>
      <c r="C49" s="165"/>
      <c r="D49" s="165"/>
      <c r="E49" s="165"/>
      <c r="F49" s="165"/>
      <c r="G49" s="165"/>
      <c r="H49" s="165"/>
      <c r="I49" s="165"/>
      <c r="J49" s="165"/>
      <c r="K49" s="167"/>
      <c r="L49" s="167"/>
    </row>
    <row r="50" spans="1:10" s="34" customFormat="1" ht="12.75">
      <c r="A50" s="38"/>
      <c r="B50" s="35"/>
      <c r="C50" s="39"/>
      <c r="D50" s="39"/>
      <c r="E50" s="39"/>
      <c r="F50" s="39"/>
      <c r="G50" s="39"/>
      <c r="H50" s="39"/>
      <c r="I50" s="39"/>
      <c r="J50" s="39"/>
    </row>
    <row r="51" spans="2:10" s="34" customFormat="1" ht="12.75">
      <c r="B51" s="35"/>
      <c r="C51" s="39"/>
      <c r="D51" s="39"/>
      <c r="E51" s="39"/>
      <c r="F51" s="39"/>
      <c r="G51" s="39"/>
      <c r="H51" s="39"/>
      <c r="I51" s="39"/>
      <c r="J51" s="39"/>
    </row>
    <row r="52" s="34" customFormat="1" ht="12.75">
      <c r="B52" s="35"/>
    </row>
    <row r="53" s="34" customFormat="1" ht="12.75">
      <c r="B53" s="35"/>
    </row>
    <row r="54" s="34" customFormat="1" ht="12.75">
      <c r="B54" s="35"/>
    </row>
    <row r="55" s="34" customFormat="1" ht="12.75">
      <c r="B55" s="35"/>
    </row>
    <row r="56" s="34" customFormat="1" ht="12.75">
      <c r="B56" s="35"/>
    </row>
    <row r="57" s="34" customFormat="1" ht="12.75">
      <c r="B57" s="35"/>
    </row>
    <row r="58" s="34" customFormat="1" ht="12.75">
      <c r="B58" s="35"/>
    </row>
    <row r="59" s="34" customFormat="1" ht="12.75">
      <c r="B59" s="35"/>
    </row>
    <row r="60" s="34" customFormat="1" ht="12.75">
      <c r="B60" s="35"/>
    </row>
    <row r="61" s="34" customFormat="1" ht="12.75">
      <c r="B61" s="35"/>
    </row>
    <row r="62" s="34" customFormat="1" ht="12.75">
      <c r="B62" s="35"/>
    </row>
    <row r="63" s="34" customFormat="1" ht="12.75">
      <c r="B63" s="35"/>
    </row>
    <row r="64" s="34" customFormat="1" ht="12.75">
      <c r="B64" s="35"/>
    </row>
    <row r="65" s="34" customFormat="1" ht="12.75">
      <c r="B65" s="35"/>
    </row>
    <row r="66" s="34" customFormat="1" ht="12.75">
      <c r="B66" s="35"/>
    </row>
    <row r="67" s="34" customFormat="1" ht="12.75">
      <c r="B67" s="35"/>
    </row>
    <row r="68" s="34" customFormat="1" ht="12.75">
      <c r="B68" s="35"/>
    </row>
    <row r="69" s="34" customFormat="1" ht="12.75">
      <c r="B69" s="35"/>
    </row>
    <row r="70" s="34" customFormat="1" ht="12.75">
      <c r="B70" s="35"/>
    </row>
    <row r="71" s="34" customFormat="1" ht="12.75">
      <c r="B71" s="35"/>
    </row>
    <row r="72" s="34" customFormat="1" ht="12.75">
      <c r="B72" s="35"/>
    </row>
    <row r="73" s="34" customFormat="1" ht="12.75">
      <c r="B73" s="35"/>
    </row>
    <row r="74" s="34" customFormat="1" ht="12.75">
      <c r="B74" s="35"/>
    </row>
    <row r="75" s="34" customFormat="1" ht="12.75">
      <c r="B75" s="35"/>
    </row>
    <row r="76" s="34" customFormat="1" ht="12.75">
      <c r="B76" s="35"/>
    </row>
    <row r="77" s="34" customFormat="1" ht="12.75">
      <c r="B77" s="35"/>
    </row>
    <row r="78" s="34" customFormat="1" ht="12.75">
      <c r="B78" s="35"/>
    </row>
    <row r="79" s="34" customFormat="1" ht="12.75">
      <c r="B79" s="35"/>
    </row>
    <row r="80" s="34" customFormat="1" ht="12.75">
      <c r="B80" s="35"/>
    </row>
    <row r="81" s="34" customFormat="1" ht="12.75">
      <c r="B81" s="35"/>
    </row>
    <row r="82" s="34" customFormat="1" ht="12.75">
      <c r="B82" s="35"/>
    </row>
    <row r="83" s="34" customFormat="1" ht="12.75">
      <c r="B83" s="35"/>
    </row>
    <row r="84" s="34" customFormat="1" ht="12.75">
      <c r="B84" s="35"/>
    </row>
    <row r="85" s="34" customFormat="1" ht="12.75">
      <c r="B85" s="35"/>
    </row>
    <row r="86" s="34" customFormat="1" ht="12.75">
      <c r="B86" s="35"/>
    </row>
    <row r="87" s="34" customFormat="1" ht="12.75">
      <c r="B87" s="35"/>
    </row>
    <row r="88" s="34" customFormat="1" ht="12.75">
      <c r="B88" s="35"/>
    </row>
    <row r="89" s="34" customFormat="1" ht="12.75">
      <c r="B89" s="35"/>
    </row>
    <row r="90" s="34" customFormat="1" ht="12.75">
      <c r="B90" s="35"/>
    </row>
    <row r="91" s="34" customFormat="1" ht="12.75">
      <c r="B91" s="35"/>
    </row>
    <row r="92" s="34" customFormat="1" ht="12.75">
      <c r="B92" s="35"/>
    </row>
    <row r="93" s="34" customFormat="1" ht="12.75">
      <c r="B93" s="35"/>
    </row>
    <row r="94" s="34" customFormat="1" ht="12.75">
      <c r="B94" s="35"/>
    </row>
    <row r="95" s="34" customFormat="1" ht="12.75">
      <c r="B95" s="35"/>
    </row>
    <row r="96" s="34" customFormat="1" ht="12.75">
      <c r="B96" s="35"/>
    </row>
    <row r="97" s="34" customFormat="1" ht="12.75">
      <c r="B97" s="35"/>
    </row>
    <row r="98" s="34" customFormat="1" ht="12.75">
      <c r="B98" s="35"/>
    </row>
    <row r="99" s="34" customFormat="1" ht="12.75">
      <c r="B99" s="35"/>
    </row>
  </sheetData>
  <sheetProtection/>
  <mergeCells count="8">
    <mergeCell ref="C9:J9"/>
    <mergeCell ref="A11:B11"/>
    <mergeCell ref="A2:J2"/>
    <mergeCell ref="A7:J7"/>
    <mergeCell ref="A30:A39"/>
    <mergeCell ref="A41:A42"/>
    <mergeCell ref="A22:A28"/>
    <mergeCell ref="A9:B10"/>
  </mergeCells>
  <hyperlinks>
    <hyperlink ref="J4" location="Главная!A1" display="на главную"/>
  </hyperlinks>
  <printOptions/>
  <pageMargins left="0.4" right="0.36" top="0.775" bottom="0.52" header="0.19375" footer="0.5"/>
  <pageSetup horizontalDpi="600" verticalDpi="600" orientation="portrait" paperSize="9" scale="60" r:id="rId2"/>
  <headerFooter alignWithMargins="0"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8"/>
  <sheetViews>
    <sheetView view="pageLayout" zoomScaleSheetLayoutView="100" workbookViewId="0" topLeftCell="A1">
      <selection activeCell="B7" sqref="B7:C7"/>
    </sheetView>
  </sheetViews>
  <sheetFormatPr defaultColWidth="9.00390625" defaultRowHeight="12.75"/>
  <cols>
    <col min="1" max="1" width="17.75390625" style="0" customWidth="1"/>
    <col min="2" max="9" width="9.875" style="0" customWidth="1"/>
    <col min="10" max="10" width="4.75390625" style="0" customWidth="1"/>
  </cols>
  <sheetData>
    <row r="2" spans="1:13" ht="18" customHeight="1">
      <c r="A2" s="298" t="s">
        <v>81</v>
      </c>
      <c r="B2" s="298"/>
      <c r="C2" s="298"/>
      <c r="D2" s="298"/>
      <c r="E2" s="298"/>
      <c r="F2" s="298"/>
      <c r="G2" s="298"/>
      <c r="H2" s="298"/>
      <c r="I2" s="298"/>
      <c r="J2" s="69"/>
      <c r="K2" s="69"/>
      <c r="L2" s="69"/>
      <c r="M2" s="69"/>
    </row>
    <row r="4" spans="1:9" ht="15.75" customHeight="1">
      <c r="A4" s="299" t="s">
        <v>82</v>
      </c>
      <c r="B4" s="300"/>
      <c r="C4" s="300"/>
      <c r="D4" s="300"/>
      <c r="E4" s="300"/>
      <c r="F4" s="300"/>
      <c r="G4" s="300"/>
      <c r="H4" s="300"/>
      <c r="I4" s="300"/>
    </row>
    <row r="5" spans="1:9" ht="72" customHeight="1">
      <c r="A5" s="169"/>
      <c r="B5" s="301" t="s">
        <v>405</v>
      </c>
      <c r="C5" s="301"/>
      <c r="D5" s="301"/>
      <c r="E5" s="301"/>
      <c r="F5" s="301"/>
      <c r="G5" s="301"/>
      <c r="H5" s="301"/>
      <c r="I5" s="301"/>
    </row>
    <row r="6" spans="1:9" ht="15">
      <c r="A6" s="170" t="s">
        <v>324</v>
      </c>
      <c r="B6" s="302" t="s">
        <v>276</v>
      </c>
      <c r="C6" s="302"/>
      <c r="D6" s="302" t="s">
        <v>277</v>
      </c>
      <c r="E6" s="302"/>
      <c r="F6" s="302" t="s">
        <v>176</v>
      </c>
      <c r="G6" s="302"/>
      <c r="H6" s="302" t="s">
        <v>406</v>
      </c>
      <c r="I6" s="302"/>
    </row>
    <row r="7" spans="1:9" ht="12.75">
      <c r="A7" s="171" t="s">
        <v>325</v>
      </c>
      <c r="B7" s="294">
        <f>12.5*Главная!B135</f>
        <v>421.25000000000006</v>
      </c>
      <c r="C7" s="294"/>
      <c r="D7" s="294">
        <f>12.63*Главная!B135</f>
        <v>425.6310000000001</v>
      </c>
      <c r="E7" s="294"/>
      <c r="F7" s="294">
        <f>13*Главная!B135</f>
        <v>438.1</v>
      </c>
      <c r="G7" s="294"/>
      <c r="H7" s="294">
        <f>12.92*Главная!B135</f>
        <v>435.40400000000005</v>
      </c>
      <c r="I7" s="294"/>
    </row>
    <row r="8" spans="1:9" ht="12.75">
      <c r="A8" s="171" t="s">
        <v>326</v>
      </c>
      <c r="B8" s="294">
        <f>13.53*Главная!B135</f>
        <v>455.961</v>
      </c>
      <c r="C8" s="294"/>
      <c r="D8" s="294">
        <f>13.66*Главная!B135</f>
        <v>460.34200000000004</v>
      </c>
      <c r="E8" s="294"/>
      <c r="F8" s="294">
        <f>14.05*Главная!B135</f>
        <v>473.48500000000007</v>
      </c>
      <c r="G8" s="294"/>
      <c r="H8" s="294">
        <f>13.94*Главная!B135</f>
        <v>469.778</v>
      </c>
      <c r="I8" s="294"/>
    </row>
    <row r="9" spans="1:9" ht="12.75">
      <c r="A9" s="171" t="s">
        <v>327</v>
      </c>
      <c r="B9" s="294">
        <f>21.95*Главная!B135</f>
        <v>739.715</v>
      </c>
      <c r="C9" s="294"/>
      <c r="D9" s="294">
        <f>22.11*Главная!B135</f>
        <v>745.1070000000001</v>
      </c>
      <c r="E9" s="294"/>
      <c r="F9" s="294">
        <f>22.5*Главная!B135</f>
        <v>758.2500000000001</v>
      </c>
      <c r="G9" s="294"/>
      <c r="H9" s="294">
        <f>22.39*Главная!B135</f>
        <v>754.5430000000001</v>
      </c>
      <c r="I9" s="294"/>
    </row>
    <row r="10" spans="1:9" ht="12.75">
      <c r="A10" s="171"/>
      <c r="B10" s="295"/>
      <c r="C10" s="295"/>
      <c r="D10" s="295"/>
      <c r="E10" s="295"/>
      <c r="F10" s="295"/>
      <c r="G10" s="295"/>
      <c r="H10" s="295"/>
      <c r="I10" s="295"/>
    </row>
    <row r="11" spans="1:9" ht="12.75">
      <c r="A11" s="24" t="s">
        <v>328</v>
      </c>
      <c r="B11" s="296" t="s">
        <v>407</v>
      </c>
      <c r="C11" s="297"/>
      <c r="D11" s="296" t="s">
        <v>407</v>
      </c>
      <c r="E11" s="297"/>
      <c r="F11" s="296" t="s">
        <v>407</v>
      </c>
      <c r="G11" s="297"/>
      <c r="H11" s="296" t="s">
        <v>407</v>
      </c>
      <c r="I11" s="297"/>
    </row>
    <row r="13" spans="1:2" ht="12.75">
      <c r="A13" s="91" t="s">
        <v>329</v>
      </c>
      <c r="B13" t="s">
        <v>279</v>
      </c>
    </row>
    <row r="14" ht="12.75">
      <c r="A14" s="91"/>
    </row>
    <row r="15" spans="1:4" ht="12.75">
      <c r="A15" s="280" t="s">
        <v>380</v>
      </c>
      <c r="B15" s="280"/>
      <c r="C15" s="280"/>
      <c r="D15" s="280"/>
    </row>
    <row r="16" spans="1:4" ht="12.75" customHeight="1">
      <c r="A16" s="304" t="s">
        <v>408</v>
      </c>
      <c r="B16" s="304"/>
      <c r="C16" s="146">
        <f>0.95*Главная!B135</f>
        <v>32.015</v>
      </c>
      <c r="D16" s="147" t="s">
        <v>336</v>
      </c>
    </row>
    <row r="17" spans="1:4" ht="12.75">
      <c r="A17" s="112"/>
      <c r="B17" s="112"/>
      <c r="C17" s="112"/>
      <c r="D17" s="112"/>
    </row>
    <row r="18" ht="15">
      <c r="A18" s="42" t="s">
        <v>50</v>
      </c>
    </row>
    <row r="20" spans="1:3" ht="12.75">
      <c r="A20" s="172" t="s">
        <v>276</v>
      </c>
      <c r="B20" s="173" t="s">
        <v>118</v>
      </c>
      <c r="C20" s="173" t="s">
        <v>117</v>
      </c>
    </row>
    <row r="21" spans="1:9" ht="12.75">
      <c r="A21" s="305" t="s">
        <v>277</v>
      </c>
      <c r="B21" s="24" t="s">
        <v>119</v>
      </c>
      <c r="C21" s="24" t="s">
        <v>120</v>
      </c>
      <c r="D21" s="24" t="s">
        <v>121</v>
      </c>
      <c r="E21" s="24" t="s">
        <v>122</v>
      </c>
      <c r="F21" s="24" t="s">
        <v>123</v>
      </c>
      <c r="G21" s="24" t="s">
        <v>124</v>
      </c>
      <c r="H21" s="24" t="s">
        <v>174</v>
      </c>
      <c r="I21" s="24" t="s">
        <v>175</v>
      </c>
    </row>
    <row r="22" spans="1:9" ht="12.75">
      <c r="A22" s="305"/>
      <c r="B22" s="24" t="s">
        <v>125</v>
      </c>
      <c r="C22" s="24" t="s">
        <v>126</v>
      </c>
      <c r="D22" s="24" t="s">
        <v>127</v>
      </c>
      <c r="E22" s="24" t="s">
        <v>128</v>
      </c>
      <c r="F22" s="24" t="s">
        <v>129</v>
      </c>
      <c r="G22" s="24" t="s">
        <v>130</v>
      </c>
      <c r="H22" s="24" t="s">
        <v>131</v>
      </c>
      <c r="I22" s="24" t="s">
        <v>132</v>
      </c>
    </row>
    <row r="23" spans="1:9" ht="12.75">
      <c r="A23" s="305"/>
      <c r="B23" s="24" t="s">
        <v>133</v>
      </c>
      <c r="C23" s="24" t="s">
        <v>134</v>
      </c>
      <c r="D23" s="24" t="s">
        <v>135</v>
      </c>
      <c r="E23" s="24" t="s">
        <v>136</v>
      </c>
      <c r="F23" s="24" t="s">
        <v>137</v>
      </c>
      <c r="G23" s="24" t="s">
        <v>138</v>
      </c>
      <c r="H23" s="24" t="s">
        <v>290</v>
      </c>
      <c r="I23" s="24" t="s">
        <v>139</v>
      </c>
    </row>
    <row r="24" spans="1:9" ht="12.75">
      <c r="A24" s="305"/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144</v>
      </c>
      <c r="G24" s="24" t="s">
        <v>145</v>
      </c>
      <c r="H24" s="24" t="s">
        <v>146</v>
      </c>
      <c r="I24" s="24" t="s">
        <v>147</v>
      </c>
    </row>
    <row r="25" spans="1:9" ht="12.75">
      <c r="A25" s="305"/>
      <c r="B25" s="24" t="s">
        <v>148</v>
      </c>
      <c r="C25" s="24" t="s">
        <v>149</v>
      </c>
      <c r="D25" s="24" t="s">
        <v>150</v>
      </c>
      <c r="E25" s="24" t="s">
        <v>151</v>
      </c>
      <c r="F25" s="24" t="s">
        <v>152</v>
      </c>
      <c r="G25" s="24" t="s">
        <v>153</v>
      </c>
      <c r="H25" s="24" t="s">
        <v>154</v>
      </c>
      <c r="I25" s="24" t="s">
        <v>155</v>
      </c>
    </row>
    <row r="26" spans="1:9" ht="12.75">
      <c r="A26" s="305"/>
      <c r="B26" s="24" t="s">
        <v>156</v>
      </c>
      <c r="C26" s="24" t="s">
        <v>157</v>
      </c>
      <c r="D26" s="24" t="s">
        <v>158</v>
      </c>
      <c r="E26" s="24" t="s">
        <v>159</v>
      </c>
      <c r="F26" s="24" t="s">
        <v>160</v>
      </c>
      <c r="G26" s="24" t="s">
        <v>161</v>
      </c>
      <c r="H26" s="24" t="s">
        <v>162</v>
      </c>
      <c r="I26" s="24" t="s">
        <v>163</v>
      </c>
    </row>
    <row r="27" spans="1:9" ht="12.75">
      <c r="A27" s="305"/>
      <c r="B27" s="24" t="s">
        <v>164</v>
      </c>
      <c r="C27" s="24" t="s">
        <v>165</v>
      </c>
      <c r="D27" s="24" t="s">
        <v>166</v>
      </c>
      <c r="E27" s="24" t="s">
        <v>167</v>
      </c>
      <c r="F27" s="24" t="s">
        <v>168</v>
      </c>
      <c r="G27" s="24" t="s">
        <v>169</v>
      </c>
      <c r="H27" s="24" t="s">
        <v>170</v>
      </c>
      <c r="I27" s="24" t="s">
        <v>171</v>
      </c>
    </row>
    <row r="28" spans="1:3" ht="12.75">
      <c r="A28" s="305"/>
      <c r="B28" s="174" t="s">
        <v>172</v>
      </c>
      <c r="C28" s="174" t="s">
        <v>173</v>
      </c>
    </row>
    <row r="29" spans="1:9" ht="12.75">
      <c r="A29" s="306" t="s">
        <v>176</v>
      </c>
      <c r="B29" s="175" t="s">
        <v>177</v>
      </c>
      <c r="C29" s="175" t="s">
        <v>178</v>
      </c>
      <c r="D29" s="175" t="s">
        <v>179</v>
      </c>
      <c r="E29" s="175" t="s">
        <v>180</v>
      </c>
      <c r="F29" s="175" t="s">
        <v>181</v>
      </c>
      <c r="G29" s="175" t="s">
        <v>182</v>
      </c>
      <c r="H29" s="175" t="s">
        <v>183</v>
      </c>
      <c r="I29" s="175" t="s">
        <v>184</v>
      </c>
    </row>
    <row r="30" spans="1:9" ht="12.75">
      <c r="A30" s="306"/>
      <c r="B30" s="175" t="s">
        <v>185</v>
      </c>
      <c r="C30" s="175" t="s">
        <v>186</v>
      </c>
      <c r="D30" s="175" t="s">
        <v>187</v>
      </c>
      <c r="E30" s="175" t="s">
        <v>188</v>
      </c>
      <c r="F30" s="175" t="s">
        <v>190</v>
      </c>
      <c r="G30" s="175" t="s">
        <v>191</v>
      </c>
      <c r="H30" s="175" t="s">
        <v>192</v>
      </c>
      <c r="I30" s="175" t="s">
        <v>193</v>
      </c>
    </row>
    <row r="31" spans="1:9" ht="12.75">
      <c r="A31" s="306"/>
      <c r="B31" s="175" t="s">
        <v>194</v>
      </c>
      <c r="C31" s="175" t="s">
        <v>195</v>
      </c>
      <c r="D31" s="175" t="s">
        <v>196</v>
      </c>
      <c r="E31" s="175" t="s">
        <v>197</v>
      </c>
      <c r="F31" s="175" t="s">
        <v>198</v>
      </c>
      <c r="G31" s="175" t="s">
        <v>199</v>
      </c>
      <c r="H31" s="175" t="s">
        <v>200</v>
      </c>
      <c r="I31" s="175" t="s">
        <v>201</v>
      </c>
    </row>
    <row r="32" spans="1:5" ht="12.75">
      <c r="A32" s="306"/>
      <c r="B32" s="173" t="s">
        <v>202</v>
      </c>
      <c r="C32" s="173" t="s">
        <v>203</v>
      </c>
      <c r="D32" s="173" t="s">
        <v>204</v>
      </c>
      <c r="E32" s="173" t="s">
        <v>205</v>
      </c>
    </row>
    <row r="33" spans="1:9" ht="12.75">
      <c r="A33" s="303" t="s">
        <v>206</v>
      </c>
      <c r="B33" s="176" t="s">
        <v>207</v>
      </c>
      <c r="C33" s="176" t="s">
        <v>208</v>
      </c>
      <c r="D33" s="176" t="s">
        <v>209</v>
      </c>
      <c r="E33" s="176" t="s">
        <v>210</v>
      </c>
      <c r="F33" s="176" t="s">
        <v>211</v>
      </c>
      <c r="G33" s="176" t="s">
        <v>212</v>
      </c>
      <c r="H33" s="176" t="s">
        <v>213</v>
      </c>
      <c r="I33" s="176" t="s">
        <v>214</v>
      </c>
    </row>
    <row r="34" spans="1:9" ht="12.75">
      <c r="A34" s="303"/>
      <c r="B34" s="176" t="s">
        <v>215</v>
      </c>
      <c r="C34" s="176" t="s">
        <v>216</v>
      </c>
      <c r="D34" s="176" t="s">
        <v>217</v>
      </c>
      <c r="E34" s="176" t="s">
        <v>218</v>
      </c>
      <c r="F34" s="176" t="s">
        <v>219</v>
      </c>
      <c r="G34" s="176" t="s">
        <v>220</v>
      </c>
      <c r="H34" s="176" t="s">
        <v>221</v>
      </c>
      <c r="I34" s="176" t="s">
        <v>222</v>
      </c>
    </row>
    <row r="35" spans="1:9" ht="12.75">
      <c r="A35" s="303"/>
      <c r="B35" s="176" t="s">
        <v>223</v>
      </c>
      <c r="C35" s="176" t="s">
        <v>224</v>
      </c>
      <c r="D35" s="176" t="s">
        <v>225</v>
      </c>
      <c r="E35" s="176" t="s">
        <v>226</v>
      </c>
      <c r="F35" s="176" t="s">
        <v>227</v>
      </c>
      <c r="G35" s="176" t="s">
        <v>228</v>
      </c>
      <c r="H35" s="176" t="s">
        <v>229</v>
      </c>
      <c r="I35" s="176" t="s">
        <v>230</v>
      </c>
    </row>
    <row r="36" spans="1:9" ht="12.75">
      <c r="A36" s="303"/>
      <c r="B36" s="176" t="s">
        <v>231</v>
      </c>
      <c r="C36" s="176" t="s">
        <v>232</v>
      </c>
      <c r="D36" s="176" t="s">
        <v>233</v>
      </c>
      <c r="E36" s="176" t="s">
        <v>234</v>
      </c>
      <c r="F36" s="176" t="s">
        <v>235</v>
      </c>
      <c r="G36" s="176" t="s">
        <v>236</v>
      </c>
      <c r="H36" s="176" t="s">
        <v>237</v>
      </c>
      <c r="I36" s="176" t="s">
        <v>238</v>
      </c>
    </row>
    <row r="37" spans="1:9" ht="12.75">
      <c r="A37" s="303"/>
      <c r="B37" s="176" t="s">
        <v>293</v>
      </c>
      <c r="C37" s="176" t="s">
        <v>294</v>
      </c>
      <c r="D37" s="176" t="s">
        <v>295</v>
      </c>
      <c r="E37" s="176" t="s">
        <v>253</v>
      </c>
      <c r="F37" s="176" t="s">
        <v>296</v>
      </c>
      <c r="G37" s="176" t="s">
        <v>297</v>
      </c>
      <c r="H37" s="176" t="s">
        <v>298</v>
      </c>
      <c r="I37" s="176" t="s">
        <v>299</v>
      </c>
    </row>
    <row r="38" spans="1:8" ht="12.75">
      <c r="A38" s="303"/>
      <c r="B38" s="176" t="s">
        <v>239</v>
      </c>
      <c r="C38" s="176" t="s">
        <v>240</v>
      </c>
      <c r="D38" s="176" t="s">
        <v>241</v>
      </c>
      <c r="E38" s="176" t="s">
        <v>242</v>
      </c>
      <c r="F38" s="176" t="s">
        <v>243</v>
      </c>
      <c r="G38" s="176" t="s">
        <v>244</v>
      </c>
      <c r="H38" s="176" t="s">
        <v>245</v>
      </c>
    </row>
  </sheetData>
  <sheetProtection/>
  <mergeCells count="32">
    <mergeCell ref="A33:A38"/>
    <mergeCell ref="A15:D15"/>
    <mergeCell ref="A16:B16"/>
    <mergeCell ref="A21:A28"/>
    <mergeCell ref="A29:A32"/>
    <mergeCell ref="H7:I7"/>
    <mergeCell ref="H8:I8"/>
    <mergeCell ref="H9:I9"/>
    <mergeCell ref="H10:I10"/>
    <mergeCell ref="B11:C11"/>
    <mergeCell ref="D11:E11"/>
    <mergeCell ref="F11:G11"/>
    <mergeCell ref="H11:I11"/>
    <mergeCell ref="A2:I2"/>
    <mergeCell ref="A4:I4"/>
    <mergeCell ref="B5:I5"/>
    <mergeCell ref="H6:I6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73" r:id="rId2"/>
  <headerFooter alignWithMargins="0"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SheetLayoutView="100" workbookViewId="0" topLeftCell="A4">
      <selection activeCell="N6" sqref="N6"/>
    </sheetView>
  </sheetViews>
  <sheetFormatPr defaultColWidth="9.00390625" defaultRowHeight="12.75"/>
  <cols>
    <col min="1" max="1" width="25.00390625" style="0" customWidth="1"/>
    <col min="2" max="2" width="11.125" style="0" customWidth="1"/>
    <col min="3" max="3" width="10.00390625" style="0" customWidth="1"/>
    <col min="4" max="4" width="11.25390625" style="0" customWidth="1"/>
    <col min="5" max="5" width="10.375" style="0" customWidth="1"/>
    <col min="6" max="6" width="14.25390625" style="0" customWidth="1"/>
    <col min="7" max="7" width="6.00390625" style="0" customWidth="1"/>
    <col min="8" max="9" width="6.25390625" style="0" customWidth="1"/>
    <col min="10" max="10" width="14.625" style="0" customWidth="1"/>
  </cols>
  <sheetData>
    <row r="1" spans="1:9" ht="25.5" customHeight="1">
      <c r="A1" s="307" t="s">
        <v>409</v>
      </c>
      <c r="B1" s="307"/>
      <c r="C1" s="307"/>
      <c r="D1" s="307"/>
      <c r="E1" s="307"/>
      <c r="F1" s="307"/>
      <c r="G1" s="307"/>
      <c r="H1" s="307"/>
      <c r="I1" s="307"/>
    </row>
    <row r="3" spans="1:9" ht="15.75" customHeight="1">
      <c r="A3" s="69"/>
      <c r="B3" s="308" t="s">
        <v>410</v>
      </c>
      <c r="C3" s="308"/>
      <c r="D3" s="308"/>
      <c r="E3" s="308"/>
      <c r="F3" s="309"/>
      <c r="G3" s="69"/>
      <c r="H3" s="69"/>
      <c r="I3" s="69"/>
    </row>
    <row r="4" spans="1:6" ht="30" customHeight="1">
      <c r="A4" s="177" t="s">
        <v>411</v>
      </c>
      <c r="B4" s="177" t="s">
        <v>412</v>
      </c>
      <c r="C4" s="177" t="s">
        <v>413</v>
      </c>
      <c r="D4" s="177" t="s">
        <v>414</v>
      </c>
      <c r="E4" s="187" t="s">
        <v>354</v>
      </c>
      <c r="F4" s="188"/>
    </row>
    <row r="5" spans="1:5" ht="30.75" customHeight="1">
      <c r="A5" s="178" t="s">
        <v>415</v>
      </c>
      <c r="B5" s="179">
        <f>84.58164*Главная!B135</f>
        <v>2850.401268</v>
      </c>
      <c r="C5" s="179">
        <f>100.72458*Главная!B135</f>
        <v>3394.4183460000004</v>
      </c>
      <c r="D5" s="179">
        <f>115.23072*Главная!B135</f>
        <v>3883.2752640000003</v>
      </c>
      <c r="E5" s="179">
        <f>128.2842*Главная!B135</f>
        <v>4323.177540000001</v>
      </c>
    </row>
    <row r="6" spans="1:5" ht="30.75" customHeight="1">
      <c r="A6" s="178" t="s">
        <v>416</v>
      </c>
      <c r="B6" s="180" t="s">
        <v>373</v>
      </c>
      <c r="C6" s="180" t="s">
        <v>373</v>
      </c>
      <c r="D6" s="180" t="s">
        <v>373</v>
      </c>
      <c r="E6" s="180" t="s">
        <v>373</v>
      </c>
    </row>
    <row r="7" spans="1:5" ht="30.75" customHeight="1">
      <c r="A7" s="178" t="s">
        <v>417</v>
      </c>
      <c r="B7" s="179">
        <f>65.94258*Главная!B135</f>
        <v>2222.2649460000002</v>
      </c>
      <c r="C7" s="179">
        <f>94.25922*Главная!B135</f>
        <v>3176.535714</v>
      </c>
      <c r="D7" s="179">
        <f>119.691*Главная!B135</f>
        <v>4033.5867000000003</v>
      </c>
      <c r="E7" s="179">
        <f>142.52436*Главная!B135</f>
        <v>4803.0709320000005</v>
      </c>
    </row>
    <row r="8" spans="1:5" ht="30.75" customHeight="1">
      <c r="A8" s="178" t="s">
        <v>418</v>
      </c>
      <c r="B8" s="179">
        <f>89.90124*Главная!B135</f>
        <v>3029.671788</v>
      </c>
      <c r="C8" s="179">
        <f>118.19742*Главная!B135</f>
        <v>3983.2530540000002</v>
      </c>
      <c r="D8" s="179">
        <f>143.67012*Главная!B135</f>
        <v>4841.683044</v>
      </c>
      <c r="E8" s="179">
        <f>166.50348*Главная!B135</f>
        <v>5611.167276</v>
      </c>
    </row>
    <row r="9" spans="1:5" ht="30.75" customHeight="1">
      <c r="A9" s="178" t="s">
        <v>419</v>
      </c>
      <c r="B9" s="179">
        <f>64.7559*Главная!B135</f>
        <v>2182.27383</v>
      </c>
      <c r="C9" s="179">
        <f>92.52012*Главная!B135</f>
        <v>3117.928044</v>
      </c>
      <c r="D9" s="179">
        <f>117.52224*Главная!B135</f>
        <v>3960.4994880000004</v>
      </c>
      <c r="E9" s="179">
        <f>139.9464*Главная!B135</f>
        <v>4716.193680000001</v>
      </c>
    </row>
    <row r="10" spans="1:5" ht="30.75" customHeight="1">
      <c r="A10" s="178" t="s">
        <v>420</v>
      </c>
      <c r="B10" s="180" t="s">
        <v>373</v>
      </c>
      <c r="C10" s="180" t="s">
        <v>373</v>
      </c>
      <c r="D10" s="180" t="s">
        <v>373</v>
      </c>
      <c r="E10" s="180" t="s">
        <v>373</v>
      </c>
    </row>
    <row r="11" spans="1:5" ht="24" customHeight="1">
      <c r="A11" s="181" t="s">
        <v>328</v>
      </c>
      <c r="B11" s="182" t="s">
        <v>421</v>
      </c>
      <c r="C11" s="182" t="s">
        <v>422</v>
      </c>
      <c r="D11" s="182" t="s">
        <v>423</v>
      </c>
      <c r="E11" s="182" t="s">
        <v>424</v>
      </c>
    </row>
    <row r="12" ht="12.75">
      <c r="I12" s="93"/>
    </row>
    <row r="13" ht="12.75">
      <c r="I13" s="93"/>
    </row>
    <row r="14" ht="12.75">
      <c r="I14" s="93"/>
    </row>
    <row r="15" spans="1:9" ht="12.75">
      <c r="A15" s="66" t="s">
        <v>425</v>
      </c>
      <c r="H15" s="67"/>
      <c r="I15" s="93"/>
    </row>
    <row r="16" ht="12.75">
      <c r="B16" s="26"/>
    </row>
    <row r="19" ht="15.75">
      <c r="A19" s="68"/>
    </row>
    <row r="20" ht="12.75">
      <c r="A20" s="66"/>
    </row>
  </sheetData>
  <sheetProtection/>
  <mergeCells count="2">
    <mergeCell ref="A1:I1"/>
    <mergeCell ref="B3:F3"/>
  </mergeCells>
  <printOptions/>
  <pageMargins left="0.75" right="0.75" top="1.6458333333333333" bottom="1" header="0.5" footer="0.5"/>
  <pageSetup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PLastics-Ukraine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</dc:creator>
  <cp:keywords/>
  <dc:description/>
  <cp:lastModifiedBy>Алина Чумак</cp:lastModifiedBy>
  <cp:lastPrinted>2015-04-07T14:32:07Z</cp:lastPrinted>
  <dcterms:created xsi:type="dcterms:W3CDTF">2013-01-10T14:06:15Z</dcterms:created>
  <dcterms:modified xsi:type="dcterms:W3CDTF">2020-09-21T06:12:22Z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